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C:\Users\conor.mcgrail\Downloads\"/>
    </mc:Choice>
  </mc:AlternateContent>
  <xr:revisionPtr revIDLastSave="0" documentId="13_ncr:1_{AA82573D-B57C-4A06-BDFD-31921A49B11B}" xr6:coauthVersionLast="47" xr6:coauthVersionMax="47" xr10:uidLastSave="{00000000-0000-0000-0000-000000000000}"/>
  <workbookProtection workbookAlgorithmName="SHA-512" workbookHashValue="gz/ArTRjaOOklCdi0aGh4PcDuqk+RAv34U/NCnjnO7LUg25Uop0IdWpxoGOMU5T6nV4CXJ2EtTnOq/0WhGgcNg==" workbookSaltValue="SEXARlPCGpmtQ6iID5s4mQ==" workbookSpinCount="100000" lockStructure="1"/>
  <bookViews>
    <workbookView xWindow="22932" yWindow="-108" windowWidth="23256" windowHeight="12576" tabRatio="681" firstSheet="1" activeTab="3" xr2:uid="{00000000-000D-0000-FFFF-FFFF00000000}"/>
  </bookViews>
  <sheets>
    <sheet name="Version Log" sheetId="43" state="hidden" r:id="rId1"/>
    <sheet name="Instructions" sheetId="16" r:id="rId2"/>
    <sheet name="Methodology " sheetId="30" state="hidden" r:id="rId3"/>
    <sheet name="Summary" sheetId="35" r:id="rId4"/>
    <sheet name="Cycling Dryer" sheetId="31" r:id="rId5"/>
    <sheet name="Air Nozzle" sheetId="4" r:id="rId6"/>
    <sheet name="Air Tanks" sheetId="33" r:id="rId7"/>
    <sheet name="VSD Compressor (&lt;=100HP)" sheetId="42" r:id="rId8"/>
    <sheet name="Compressor Controller" sheetId="36" r:id="rId9"/>
    <sheet name="Low Pressure Drop Filters" sheetId="37" r:id="rId10"/>
    <sheet name="Mist Eliminators" sheetId="38" r:id="rId11"/>
    <sheet name="Condensate Drains" sheetId="45" r:id="rId12"/>
    <sheet name="Leak Detection" sheetId="46" r:id="rId13"/>
    <sheet name="Calculations" sheetId="5" state="hidden" r:id="rId14"/>
  </sheets>
  <externalReferences>
    <externalReference r:id="rId15"/>
    <externalReference r:id="rId16"/>
    <externalReference r:id="rId17"/>
    <externalReference r:id="rId18"/>
    <externalReference r:id="rId19"/>
    <externalReference r:id="rId20"/>
    <externalReference r:id="rId21"/>
  </externalReferences>
  <definedNames>
    <definedName name="_Hlk157005269" localSheetId="0">'Version Log'!$B$42</definedName>
    <definedName name="ACC_Cost">'[1]HVAC Equipment Lookups'!$S$13:$U$17</definedName>
    <definedName name="ACC_FL">'[1]HVAC Equipment Lookups'!$S$12:$U$12</definedName>
    <definedName name="ACC_size">'[1]HVAC Equipment Lookups'!$R$13:$R$17</definedName>
    <definedName name="Air_Source">'[2]HVAC Lookups'!$B$43:$B$44</definedName>
    <definedName name="AnnualHoursofCompressorOperation">Calculations!$AF$79:$AI$87</definedName>
    <definedName name="AnnualHoursofCompressorOperation_CF">Calculations!$AI$79:$AI$87</definedName>
    <definedName name="Annualhoursofcompressoroperation_maxsize">Calculations!$AG$80:$AG$87</definedName>
    <definedName name="Annualhoursofcompressoroperation_minsize">Calculations!$AF$80:$AF$87</definedName>
    <definedName name="AnnualHoursofOperation">Calculations!$B$79:$C$83</definedName>
    <definedName name="ASHkwh">'[3]Refrigeration Tables'!$BI$5</definedName>
    <definedName name="BaselineControlType">'[2]VFD Lookup'!$O$6:$O$14</definedName>
    <definedName name="BuildingList">#REF!</definedName>
    <definedName name="BuildingType">'[2]Smart Thermostat Lookup'!#REF!</definedName>
    <definedName name="BuildingTypes">'[1]HVAC Lookups'!$H$4:$H$40</definedName>
    <definedName name="Calculation_Method_NC">'[4]Lookup Tables'!$U$27:$U$29</definedName>
    <definedName name="CapacityUnits">'[5]HVAC Name Lookups'!$B$12:$B$13</definedName>
    <definedName name="Centrifugal_Cost">'[1]HVAC Equipment Lookups'!$AC$13:$AE$17</definedName>
    <definedName name="Centrifugal_FL">'[1]HVAC Equipment Lookups'!$AC$12:$AE$12</definedName>
    <definedName name="Centrifugal_size">'[1]HVAC Equipment Lookups'!$AB$13:$AB$17</definedName>
    <definedName name="CF" localSheetId="7">'[1]VFD Calculations'!$C$8</definedName>
    <definedName name="CF">'[3]Refrigeration Tables'!$M$3</definedName>
    <definedName name="City">"Pittsburgh"</definedName>
    <definedName name="CL_Incentive" localSheetId="2">[6]Lookups!$C$25</definedName>
    <definedName name="CoincidenceFactor">Calculations!$E$79:$F$83</definedName>
    <definedName name="Cooled">'[4]Lookup Tables'!$R$9:$R$13</definedName>
    <definedName name="CustomLite_Incentive">0.06</definedName>
    <definedName name="dASH">'[3]Refrigeration Tables'!$BI$4</definedName>
    <definedName name="DeterminingElecCostsDoc">"Object 4"</definedName>
    <definedName name="DischargeDamper">'[2]VFD Lookup'!$P$7:$Y$7</definedName>
    <definedName name="DMS_Cost">'[1]HVAC Equipment Lookups'!$V$45:$Y$48</definedName>
    <definedName name="DMS_PL">'[1]HVAC Equipment Lookups'!$U$45:$U$48</definedName>
    <definedName name="DMS_size">'[1]HVAC Equipment Lookups'!$V$44:$Y$44</definedName>
    <definedName name="DoorkW">'[3]Refrigeration Tables'!$BI$13</definedName>
    <definedName name="DoorkWh">'[3]Refrigeration Tables'!$BI$12</definedName>
    <definedName name="DSF">'[1]VFD Calculations'!$G$4:$G$6</definedName>
    <definedName name="EddyCurrentDrives">'[2]VFD Lookup'!$P$13:$Y$13</definedName>
    <definedName name="EfficiencyLevel">#REF!</definedName>
    <definedName name="EfficiencyUnits">'[5]HVAC Name Lookups'!$B$8:$B$9</definedName>
    <definedName name="EFLH">'[3]Refrigeration Tables'!$BI$2</definedName>
    <definedName name="EFLHc">'[1]HVAC Lookups'!$J$4:$J$40</definedName>
    <definedName name="EFLHchiller">'[1]HVAC Lookups'!$L$4:$L$40</definedName>
    <definedName name="EFLHh">'[1]HVAC Lookups'!$K$4:$K$40</definedName>
    <definedName name="EquipmentType">#REF!</definedName>
    <definedName name="ESF">'[1]VFD Calculations'!$F$4:$F$6</definedName>
    <definedName name="FlowFraction">'[2]VFD Lookup'!$P$5:$Y$5</definedName>
    <definedName name="GSHPtype">'[2]HVAC Lookups'!$D$70:$D$72</definedName>
    <definedName name="Heated">'[4]Lookup Tables'!$R$6:$R$8</definedName>
    <definedName name="HeatingType">'[2]Smart Thermostat Lookup'!$D$17:$D$20</definedName>
    <definedName name="Hours">'[1]VFD Calculations'!$D$43:$F$79</definedName>
    <definedName name="HVAC">'[2]Smart Thermostat Lookup'!$C$17:$C$20</definedName>
    <definedName name="incentives">'[1]VFD Calculations'!$I$43:$I$58</definedName>
    <definedName name="InletDamper">'[2]VFD Lookup'!$P$9:$Y$9</definedName>
    <definedName name="InletGuideVane">'[2]VFD Lookup'!$P$10:$Y$10</definedName>
    <definedName name="InletGuideVaneFCFan">'[2]VFD Lookup'!$P$14:$Y$14</definedName>
    <definedName name="InletVaneDamper">'[2]VFD Lookup'!$P$11:$Y$11</definedName>
    <definedName name="installation">'[1]Smart Thermostat Lookups'!$E$12:$E$15</definedName>
    <definedName name="InstallationType">'[2]Smart Thermostat Lookup'!$C$3:$C$4</definedName>
    <definedName name="Interior_or_Exterior">'[4]Lookup Tables'!$S$27:$S$28</definedName>
    <definedName name="KASH">'[3]Refrigeration Tables'!$BI$3</definedName>
    <definedName name="kW_rate">Summary!$C$14</definedName>
    <definedName name="kWh_rate">Summary!$C$13</definedName>
    <definedName name="LF">'[1]VFD Calculations'!$C$7</definedName>
    <definedName name="MaufYear">'[1]HVAC Lookups'!#REF!</definedName>
    <definedName name="motorsizes">'[1]VFD Calculations'!$H$43:$H$58</definedName>
    <definedName name="nobypass">'[1]VFD Calculations'!$N$43:$N$58</definedName>
    <definedName name="NoControl">'[2]VFD Lookup'!$P$6:$Y$6</definedName>
    <definedName name="Opcos">'[4]Lookup Tables'!$V$17:$V$20</definedName>
    <definedName name="OutletDamper">'[2]VFD Lookup'!$P$8:$Y$8</definedName>
    <definedName name="OutletDamperFCFans">'[2]VFD Lookup'!$P$12:$Y$12</definedName>
    <definedName name="PostControlTypes">'[1]VFD Calculations'!$B$23:$B$24</definedName>
    <definedName name="PreControlTypes">'[1]VFD Calculations'!$B$14:$B$22</definedName>
    <definedName name="Pres_Incentive" localSheetId="2">[6]Lookups!$C$26</definedName>
    <definedName name="Presc_kW_Incentive">185</definedName>
    <definedName name="Presc_kWh_Incentive">0.1</definedName>
    <definedName name="_xlnm.Print_Area" localSheetId="5">'Air Nozzle'!$B$2:$D$22</definedName>
    <definedName name="_xlnm.Print_Area" localSheetId="6">'Air Tanks'!$B$2:$D$21</definedName>
    <definedName name="_xlnm.Print_Area" localSheetId="4">'Cycling Dryer'!$B$2:$D$20</definedName>
    <definedName name="Proj_Type">'[4]Lookup Tables'!$R$27:$R$28</definedName>
    <definedName name="ProjectCost">Summary!$F$17</definedName>
    <definedName name="ProjectType">#REF!</definedName>
    <definedName name="ReplacementType">'[1]HVAC Lookups'!$B$3:$B$5</definedName>
    <definedName name="Reporting_Categories">'[4]Lookup Tables'!$Y$18:$Y$35</definedName>
    <definedName name="RetrofitControlType">'[2]VFD Lookup'!$O$15:$O$16</definedName>
    <definedName name="RHRSChilledWater">'[2]VFD Lookup'!$D$20:$D$79</definedName>
    <definedName name="RHRSFan">'[2]VFD Lookup'!$C$20:$C$79</definedName>
    <definedName name="RHRSHeating">'[2]VFD Lookup'!$E$20:$E$79</definedName>
    <definedName name="Scroll_Cost">'[1]HVAC Equipment Lookups'!$X$13:$AA$16</definedName>
    <definedName name="Scroll_FL">'[1]HVAC Equipment Lookups'!$X$12:$AA$12</definedName>
    <definedName name="Scroll_size">'[1]HVAC Equipment Lookups'!$W$13:$W$16</definedName>
    <definedName name="Sector">'[4]Lookup Tables'!$Y$39:$Y$41</definedName>
    <definedName name="StatCost">'[1]Smart Thermostat Lookups'!$F$12:$F$15</definedName>
    <definedName name="TerminalMin">'[1]HVAC Equipment Lookups'!$M$68:$M$70</definedName>
    <definedName name="Uncooled">'[4]Lookup Tables'!$R$10</definedName>
    <definedName name="Unheated">'[4]Lookup Tables'!$R$8</definedName>
    <definedName name="Units">#REF!</definedName>
    <definedName name="VFDApplication">'[2]VFD Lookup'!$K$10:$K$12</definedName>
    <definedName name="VFDapps">'[1]VFD Calculations'!$D$42:$F$42</definedName>
    <definedName name="VFDBuildingType">'[2]VFD Lookup'!$B$20:$B$79</definedName>
    <definedName name="VFDDuctStaticPressure">'[2]VFD Lookup'!$P$15:$Y$15</definedName>
    <definedName name="VFDEnergySavingsFactor">Calculations!$E$88:$F$88</definedName>
    <definedName name="VFDLowDuctStaticPressure">'[2]VFD Lookup'!$P$16:$Y$16</definedName>
    <definedName name="withbypass">'[1]VFD Calculations'!$M$43:$M$58</definedName>
    <definedName name="xBaseValues">'[3]Refrigeration Tables'!$G$3:$J$3</definedName>
    <definedName name="yCF_Compressor" localSheetId="6">[7]!HoursOfCompressorOperation[[#All],[CF]]</definedName>
    <definedName name="yCF_Compressor" localSheetId="4">[7]!HoursOfCompressorOperation[[#All],[CF]]</definedName>
    <definedName name="YN">'[1]VFD Calculations'!$P$43:$P$45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11" i="5" l="1"/>
  <c r="E110" i="5"/>
  <c r="E109" i="5"/>
  <c r="E108" i="5"/>
  <c r="J5" i="43"/>
  <c r="I4" i="35" s="1"/>
  <c r="J4" i="43"/>
  <c r="I3" i="35" s="1"/>
  <c r="E133" i="5"/>
  <c r="H126" i="5"/>
  <c r="F16" i="35" l="1"/>
  <c r="F15" i="35"/>
  <c r="P111" i="5"/>
  <c r="P110" i="5"/>
  <c r="P109" i="5"/>
  <c r="P108" i="5"/>
  <c r="O103" i="5"/>
  <c r="O102" i="5"/>
  <c r="G133" i="5"/>
  <c r="F133" i="5"/>
  <c r="D133" i="5"/>
  <c r="D130" i="5"/>
  <c r="I133" i="5"/>
  <c r="H133" i="5"/>
  <c r="C41" i="5"/>
  <c r="N133" i="5" s="1"/>
  <c r="C40" i="5"/>
  <c r="C39" i="5"/>
  <c r="C38" i="5"/>
  <c r="C37" i="5"/>
  <c r="C36" i="5"/>
  <c r="C133" i="5" s="1"/>
  <c r="C35" i="5"/>
  <c r="C12" i="5"/>
  <c r="L133" i="5" l="1"/>
  <c r="J133" i="5" s="1"/>
  <c r="M133" i="5" s="1"/>
  <c r="C14" i="46" s="1"/>
  <c r="G16" i="35" s="1"/>
  <c r="K133" i="5" l="1"/>
  <c r="C16" i="46" s="1"/>
  <c r="O133" i="5"/>
  <c r="C17" i="46" s="1"/>
  <c r="I16" i="35" s="1"/>
  <c r="C13" i="46"/>
  <c r="H16" i="35" s="1"/>
  <c r="C15" i="46"/>
  <c r="P133" i="5" l="1"/>
  <c r="C34" i="5" l="1"/>
  <c r="O130" i="5" s="1"/>
  <c r="C33" i="5" l="1"/>
  <c r="F130" i="5" s="1"/>
  <c r="C15" i="5"/>
  <c r="C14" i="5"/>
  <c r="C13" i="5"/>
  <c r="C11" i="5"/>
  <c r="C5" i="5"/>
  <c r="E99" i="5" s="1"/>
  <c r="G111" i="5"/>
  <c r="G110" i="5"/>
  <c r="G109" i="5"/>
  <c r="G108" i="5"/>
  <c r="I111" i="5"/>
  <c r="I110" i="5"/>
  <c r="I109" i="5"/>
  <c r="I108" i="5"/>
  <c r="D109" i="5"/>
  <c r="D111" i="5"/>
  <c r="D110" i="5"/>
  <c r="D108" i="5"/>
  <c r="C111" i="5"/>
  <c r="C110" i="5"/>
  <c r="C109" i="5"/>
  <c r="C108" i="5"/>
  <c r="N108" i="5" l="1"/>
  <c r="N110" i="5"/>
  <c r="E15" i="45" s="1"/>
  <c r="N109" i="5"/>
  <c r="D15" i="45" s="1"/>
  <c r="N111" i="5"/>
  <c r="I130" i="5"/>
  <c r="J130" i="5"/>
  <c r="C73" i="5"/>
  <c r="G130" i="5" s="1"/>
  <c r="H120" i="5"/>
  <c r="G114" i="5"/>
  <c r="C15" i="45" l="1"/>
  <c r="E114" i="5"/>
  <c r="E130" i="5"/>
  <c r="G123" i="5"/>
  <c r="C32" i="5"/>
  <c r="D114" i="5"/>
  <c r="C31" i="5"/>
  <c r="C130" i="5" s="1"/>
  <c r="J126" i="5"/>
  <c r="I126" i="5"/>
  <c r="J123" i="5"/>
  <c r="I123" i="5"/>
  <c r="J120" i="5"/>
  <c r="I120" i="5"/>
  <c r="I114" i="5"/>
  <c r="H114" i="5"/>
  <c r="J109" i="5"/>
  <c r="K109" i="5"/>
  <c r="J110" i="5"/>
  <c r="K110" i="5"/>
  <c r="J111" i="5"/>
  <c r="K111" i="5"/>
  <c r="K108" i="5"/>
  <c r="M108" i="5" s="1"/>
  <c r="J108" i="5"/>
  <c r="J99" i="5"/>
  <c r="I99" i="5"/>
  <c r="J103" i="5"/>
  <c r="J104" i="5"/>
  <c r="J105" i="5"/>
  <c r="J102" i="5"/>
  <c r="I103" i="5"/>
  <c r="I104" i="5"/>
  <c r="I105" i="5"/>
  <c r="I102" i="5"/>
  <c r="S85" i="5"/>
  <c r="G102" i="5"/>
  <c r="F99" i="5"/>
  <c r="M130" i="5" l="1"/>
  <c r="K130" i="5" s="1"/>
  <c r="N130" i="5" s="1"/>
  <c r="P130" i="5" s="1"/>
  <c r="L108" i="5"/>
  <c r="C17" i="45" s="1"/>
  <c r="H99" i="5"/>
  <c r="C99" i="5"/>
  <c r="H102" i="5"/>
  <c r="C102" i="5"/>
  <c r="E102" i="5"/>
  <c r="Q130" i="5" l="1"/>
  <c r="C19" i="42" s="1"/>
  <c r="C16" i="42"/>
  <c r="I11" i="35" s="1"/>
  <c r="C12" i="42"/>
  <c r="L130" i="5"/>
  <c r="C18" i="45" l="1"/>
  <c r="O108" i="5"/>
  <c r="Q108" i="5" s="1"/>
  <c r="F11" i="35"/>
  <c r="C19" i="45" l="1"/>
  <c r="C16" i="45"/>
  <c r="F102" i="5"/>
  <c r="M102" i="5" s="1"/>
  <c r="F103" i="5"/>
  <c r="F104" i="5"/>
  <c r="F105" i="5"/>
  <c r="L102" i="5" l="1"/>
  <c r="C17" i="4" s="1"/>
  <c r="K102" i="5"/>
  <c r="N102" i="5" s="1"/>
  <c r="P102" i="5" s="1"/>
  <c r="C16" i="4" l="1"/>
  <c r="H123" i="5" l="1"/>
  <c r="F114" i="5"/>
  <c r="F14" i="35" l="1"/>
  <c r="F13" i="35"/>
  <c r="F12" i="35"/>
  <c r="F10" i="35"/>
  <c r="F9" i="35"/>
  <c r="F8" i="35"/>
  <c r="C28" i="5"/>
  <c r="D126" i="5" s="1"/>
  <c r="C26" i="5"/>
  <c r="C126" i="5" s="1"/>
  <c r="C25" i="5"/>
  <c r="C123" i="5" s="1"/>
  <c r="C23" i="5"/>
  <c r="F123" i="5" s="1"/>
  <c r="C22" i="5"/>
  <c r="D123" i="5" s="1"/>
  <c r="N126" i="5"/>
  <c r="K126" i="5"/>
  <c r="G126" i="5"/>
  <c r="C30" i="5"/>
  <c r="Q126" i="5" s="1"/>
  <c r="C29" i="5"/>
  <c r="N123" i="5"/>
  <c r="K123" i="5"/>
  <c r="C24" i="5"/>
  <c r="Q123" i="5" s="1"/>
  <c r="C21" i="5"/>
  <c r="P120" i="5" s="1"/>
  <c r="K120" i="5"/>
  <c r="G120" i="5"/>
  <c r="F120" i="5"/>
  <c r="C20" i="5"/>
  <c r="C19" i="5"/>
  <c r="C114" i="5"/>
  <c r="G105" i="5"/>
  <c r="G104" i="5"/>
  <c r="G103" i="5"/>
  <c r="D99" i="5"/>
  <c r="F17" i="35" l="1"/>
  <c r="C120" i="5"/>
  <c r="E120" i="5"/>
  <c r="D120" i="5"/>
  <c r="F126" i="5"/>
  <c r="E126" i="5"/>
  <c r="O126" i="5" s="1"/>
  <c r="E123" i="5"/>
  <c r="O123" i="5" s="1"/>
  <c r="C4" i="5"/>
  <c r="C6" i="5"/>
  <c r="O99" i="5" s="1"/>
  <c r="C3" i="5"/>
  <c r="N120" i="5" l="1"/>
  <c r="C13" i="36" s="1"/>
  <c r="C15" i="42"/>
  <c r="M123" i="5"/>
  <c r="C15" i="37" s="1"/>
  <c r="L123" i="5"/>
  <c r="M126" i="5"/>
  <c r="L126" i="5"/>
  <c r="P126" i="5" s="1"/>
  <c r="C14" i="37" l="1"/>
  <c r="P123" i="5"/>
  <c r="R123" i="5" s="1"/>
  <c r="S123" i="5" s="1"/>
  <c r="L120" i="5"/>
  <c r="O120" i="5" s="1"/>
  <c r="Q120" i="5" s="1"/>
  <c r="R126" i="5"/>
  <c r="S126" i="5" s="1"/>
  <c r="M120" i="5"/>
  <c r="C16" i="36" s="1"/>
  <c r="C15" i="36"/>
  <c r="C14" i="38"/>
  <c r="C15" i="38"/>
  <c r="C14" i="42"/>
  <c r="J12" i="35"/>
  <c r="H11" i="35"/>
  <c r="C12" i="37"/>
  <c r="H12" i="35"/>
  <c r="C12" i="38"/>
  <c r="C14" i="36" l="1"/>
  <c r="G12" i="35" s="1"/>
  <c r="C13" i="42"/>
  <c r="G11" i="35" s="1"/>
  <c r="C16" i="37"/>
  <c r="C13" i="38"/>
  <c r="C13" i="37"/>
  <c r="H14" i="35"/>
  <c r="H13" i="35"/>
  <c r="O105" i="5"/>
  <c r="O104" i="5"/>
  <c r="E105" i="5"/>
  <c r="E104" i="5"/>
  <c r="E103" i="5"/>
  <c r="D105" i="5"/>
  <c r="D104" i="5"/>
  <c r="D103" i="5"/>
  <c r="C105" i="5"/>
  <c r="C104" i="5"/>
  <c r="C103" i="5"/>
  <c r="H103" i="5"/>
  <c r="H104" i="5"/>
  <c r="H105" i="5"/>
  <c r="D102" i="5"/>
  <c r="C17" i="37" l="1"/>
  <c r="J14" i="35" s="1" a="1"/>
  <c r="J14" i="35" s="1"/>
  <c r="I13" i="35"/>
  <c r="C16" i="38"/>
  <c r="C17" i="36"/>
  <c r="R120" i="5"/>
  <c r="L110" i="5"/>
  <c r="E17" i="45" s="1"/>
  <c r="M110" i="5"/>
  <c r="G14" i="35"/>
  <c r="G13" i="35"/>
  <c r="M103" i="5"/>
  <c r="M105" i="5"/>
  <c r="M104" i="5"/>
  <c r="C14" i="4"/>
  <c r="C18" i="36" l="1"/>
  <c r="I12" i="35"/>
  <c r="C17" i="38"/>
  <c r="J15" i="35" s="1" a="1"/>
  <c r="J15" i="35" s="1"/>
  <c r="I14" i="35"/>
  <c r="E18" i="45"/>
  <c r="O110" i="5"/>
  <c r="Q110" i="5" s="1"/>
  <c r="E19" i="45" s="1"/>
  <c r="L111" i="5"/>
  <c r="F15" i="45"/>
  <c r="L109" i="5"/>
  <c r="D17" i="45" s="1"/>
  <c r="M109" i="5"/>
  <c r="M111" i="5"/>
  <c r="O111" i="5" s="1"/>
  <c r="Q111" i="5" s="1"/>
  <c r="F19" i="45" s="1"/>
  <c r="K104" i="5"/>
  <c r="N104" i="5" s="1"/>
  <c r="L104" i="5"/>
  <c r="E17" i="4" s="1"/>
  <c r="K103" i="5"/>
  <c r="N103" i="5" s="1"/>
  <c r="P103" i="5" s="1"/>
  <c r="L103" i="5"/>
  <c r="D17" i="4" s="1"/>
  <c r="K105" i="5"/>
  <c r="N105" i="5" s="1"/>
  <c r="L105" i="5"/>
  <c r="F17" i="4" s="1"/>
  <c r="J13" i="35" a="1"/>
  <c r="J13" i="35" s="1"/>
  <c r="Q102" i="5"/>
  <c r="E14" i="4"/>
  <c r="D14" i="4"/>
  <c r="H15" i="35" l="1"/>
  <c r="P105" i="5"/>
  <c r="Q105" i="5" s="1"/>
  <c r="P104" i="5"/>
  <c r="E16" i="45"/>
  <c r="D18" i="45"/>
  <c r="O109" i="5"/>
  <c r="F18" i="45"/>
  <c r="F17" i="45"/>
  <c r="R111" i="5"/>
  <c r="F16" i="45"/>
  <c r="F16" i="4"/>
  <c r="D16" i="4"/>
  <c r="Q103" i="5"/>
  <c r="E16" i="4"/>
  <c r="C18" i="5"/>
  <c r="N114" i="5" s="1"/>
  <c r="C17" i="5"/>
  <c r="C16" i="5"/>
  <c r="Q104" i="5" l="1"/>
  <c r="L114" i="5"/>
  <c r="Q109" i="5"/>
  <c r="D16" i="45"/>
  <c r="R110" i="5"/>
  <c r="C10" i="5"/>
  <c r="C9" i="5"/>
  <c r="C8" i="5"/>
  <c r="C7" i="5"/>
  <c r="G99" i="5"/>
  <c r="M99" i="5" s="1"/>
  <c r="J114" i="5" l="1"/>
  <c r="C14" i="33"/>
  <c r="G15" i="35"/>
  <c r="R109" i="5"/>
  <c r="D19" i="45"/>
  <c r="C16" i="33"/>
  <c r="M114" i="5"/>
  <c r="O114" i="5" s="1"/>
  <c r="C18" i="33" s="1"/>
  <c r="C13" i="31"/>
  <c r="L99" i="5"/>
  <c r="C16" i="31" s="1"/>
  <c r="K99" i="5"/>
  <c r="I15" i="35" l="1"/>
  <c r="I10" i="35"/>
  <c r="P114" i="5"/>
  <c r="C15" i="31"/>
  <c r="N99" i="5"/>
  <c r="P99" i="5" s="1"/>
  <c r="H10" i="35"/>
  <c r="D18" i="4"/>
  <c r="D20" i="4" s="1"/>
  <c r="E15" i="4"/>
  <c r="E18" i="4"/>
  <c r="E20" i="4" s="1"/>
  <c r="F15" i="4"/>
  <c r="F18" i="4"/>
  <c r="F20" i="4" s="1"/>
  <c r="D15" i="4"/>
  <c r="C14" i="31" l="1"/>
  <c r="G8" i="35" s="1"/>
  <c r="C17" i="31"/>
  <c r="I8" i="35" s="1"/>
  <c r="H8" i="35"/>
  <c r="C18" i="4"/>
  <c r="I9" i="35" s="1"/>
  <c r="C15" i="4"/>
  <c r="I17" i="35" l="1"/>
  <c r="C20" i="4"/>
  <c r="Q99" i="5"/>
  <c r="R108" i="5"/>
  <c r="G9" i="35"/>
  <c r="C18" i="31" l="1"/>
  <c r="J8" i="35" s="1" a="1"/>
  <c r="J8" i="35" s="1"/>
  <c r="J10" i="35"/>
  <c r="F14" i="4"/>
  <c r="J18" i="35" l="1"/>
  <c r="H9" i="35"/>
  <c r="H17" i="35" s="1"/>
  <c r="K114" i="5" l="1"/>
  <c r="C17" i="33" s="1"/>
  <c r="C15" i="33"/>
  <c r="G10" i="35" s="1"/>
  <c r="G17" i="35" s="1"/>
  <c r="C19" i="33" l="1"/>
  <c r="J11" i="35" s="1" a="1"/>
  <c r="J11" i="3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<sst xmlns="http://schemas.openxmlformats.org/spreadsheetml/2006/main" count="715" uniqueCount="425">
  <si>
    <t>Input Instructions</t>
  </si>
  <si>
    <t>Yellow cells indicate that user input is required. Cells with a * are required.</t>
  </si>
  <si>
    <t xml:space="preserve">Grey cells are calculated values. </t>
  </si>
  <si>
    <t>Worksheet Summary</t>
  </si>
  <si>
    <t>Methodology</t>
  </si>
  <si>
    <t>Calculations</t>
  </si>
  <si>
    <t>Version Log</t>
  </si>
  <si>
    <t>The Version Log Worksheet tracks updates and changes made to the workbook.</t>
  </si>
  <si>
    <t>Glossary of Inputs</t>
  </si>
  <si>
    <t>Cycling Dryer - HP of Compressors</t>
  </si>
  <si>
    <t>Nominal HP rating of the air compressor</t>
  </si>
  <si>
    <t>Cycling Dryer - Quantity of Dryers Installed</t>
  </si>
  <si>
    <t>Total number of qualifying dryers installed</t>
  </si>
  <si>
    <t>Cycling Dryer - Rated Capacity</t>
  </si>
  <si>
    <t>Rated capacity of installed dryer</t>
  </si>
  <si>
    <t xml:space="preserve">Air Nozzle - Compressor Control type </t>
  </si>
  <si>
    <t>Control type of compressor</t>
  </si>
  <si>
    <t xml:space="preserve">Air Nozzle - Nozzle Diameter </t>
  </si>
  <si>
    <t>Diameter or nozzle in inches</t>
  </si>
  <si>
    <t>Air Nozzle - Number of Nozzles Installed</t>
  </si>
  <si>
    <t>Quantity of nozzles installed</t>
  </si>
  <si>
    <t xml:space="preserve">Condensate Drain -  Drain Orifice Size </t>
  </si>
  <si>
    <t>Size of the drain orifice in inches</t>
  </si>
  <si>
    <t xml:space="preserve">Condensate Drain -  Compressor Control Type  </t>
  </si>
  <si>
    <t xml:space="preserve">Condensate Drain - System Pressure </t>
  </si>
  <si>
    <t>System operating pressure in PSIG</t>
  </si>
  <si>
    <t xml:space="preserve">Condensate Drain - Number or Drains installed </t>
  </si>
  <si>
    <t>Quanitity of condensate drains installed</t>
  </si>
  <si>
    <t>Air Tanks - Rated Compressor HP</t>
  </si>
  <si>
    <t>Nameplate horsepower of compressor</t>
  </si>
  <si>
    <t xml:space="preserve">Air Tanks - Number of Tanks </t>
  </si>
  <si>
    <t>Quantity of air tanks installed</t>
  </si>
  <si>
    <t>Horsepower of the New Compressor</t>
  </si>
  <si>
    <t>Compressor Controller - Total Compressor Horsepower</t>
  </si>
  <si>
    <t>Total horsepower of compressor</t>
  </si>
  <si>
    <t>Low Pressure Drop Filters - Total Compressor Horsepower</t>
  </si>
  <si>
    <t>Mist Eliminators - Total Compressor Horsepower</t>
  </si>
  <si>
    <t>Operating Schedule</t>
  </si>
  <si>
    <t xml:space="preserve">Operation schedule of the facility </t>
  </si>
  <si>
    <t xml:space="preserve">Total Equipment Cost </t>
  </si>
  <si>
    <t xml:space="preserve">Total Equipment Cost of Installed Measure </t>
  </si>
  <si>
    <t>Manufacturer</t>
  </si>
  <si>
    <t>Manufacturer of Installed Equipment</t>
  </si>
  <si>
    <t>Model #</t>
  </si>
  <si>
    <t>Model # of Installed Equipment</t>
  </si>
  <si>
    <t>Glossary of Outputs</t>
  </si>
  <si>
    <t>kW</t>
  </si>
  <si>
    <t xml:space="preserve">Peak Demand Reduction </t>
  </si>
  <si>
    <t>kWh</t>
  </si>
  <si>
    <t>Annual Energy Reduction</t>
  </si>
  <si>
    <t>$/year</t>
  </si>
  <si>
    <t xml:space="preserve">Incentive </t>
  </si>
  <si>
    <t>Cycling Refrigerated Thermal Mass Dryer</t>
  </si>
  <si>
    <t>Air-Entraining Air Nozzle</t>
  </si>
  <si>
    <r>
      <rPr>
        <u/>
        <sz val="12"/>
        <color theme="1"/>
        <rFont val="Arial"/>
        <family val="2"/>
      </rPr>
      <t>Eligibility</t>
    </r>
    <r>
      <rPr>
        <sz val="12"/>
        <color theme="1"/>
        <rFont val="Arial"/>
        <family val="2"/>
      </rPr>
      <t xml:space="preserve">: This measure applies to the installation of a cycling refrigerated thermal mass dryer with a capacity of 600 CFM or below replacing a non-cycling (continuous) refrigerated air dryer in a compressed air system. This measure does not apply to the replacement of other types of dryers. 
</t>
    </r>
    <r>
      <rPr>
        <u/>
        <sz val="12"/>
        <color theme="1"/>
        <rFont val="Arial"/>
        <family val="2"/>
      </rPr>
      <t xml:space="preserve">
Methodology</t>
    </r>
    <r>
      <rPr>
        <sz val="12"/>
        <color theme="1"/>
        <rFont val="Arial"/>
        <family val="2"/>
      </rPr>
      <t xml:space="preserve">: The energy savings are obtained through the following equations -
</t>
    </r>
  </si>
  <si>
    <r>
      <rPr>
        <u/>
        <sz val="10"/>
        <color theme="1"/>
        <rFont val="Arial"/>
        <family val="2"/>
      </rPr>
      <t>Eligibility</t>
    </r>
    <r>
      <rPr>
        <sz val="10"/>
        <color theme="1"/>
        <rFont val="Arial"/>
        <family val="2"/>
      </rPr>
      <t xml:space="preserve">: Air-entraining air nozzles must replace an open copper tube (of 1/8” or 1/4" orifice diameter) with an energy efficient air-entraining air nozzle that uses less than 15 CFM at 100 psi. 
</t>
    </r>
    <r>
      <rPr>
        <u/>
        <sz val="10"/>
        <color theme="1"/>
        <rFont val="Arial"/>
        <family val="2"/>
      </rPr>
      <t xml:space="preserve">
Methodology</t>
    </r>
    <r>
      <rPr>
        <sz val="10"/>
        <color theme="1"/>
        <rFont val="Arial"/>
        <family val="2"/>
      </rPr>
      <t>: The energy savings are obtained through the following equations -</t>
    </r>
  </si>
  <si>
    <t>No-Loss Condensate Drains</t>
  </si>
  <si>
    <t>Air Tanks for Load/No Load Compressors</t>
  </si>
  <si>
    <t>Compressor Controller</t>
  </si>
  <si>
    <r>
      <rPr>
        <u/>
        <sz val="10"/>
        <color theme="1"/>
        <rFont val="Arial"/>
        <family val="2"/>
      </rPr>
      <t>Eligibility</t>
    </r>
    <r>
      <rPr>
        <sz val="10"/>
        <color theme="1"/>
        <rFont val="Arial"/>
        <family val="2"/>
      </rPr>
      <t xml:space="preserve">: To be eligible, no-loss condensate drains must replace standard condensate drains operated by a timer-controlled solenoid valve. 
</t>
    </r>
    <r>
      <rPr>
        <u/>
        <sz val="10"/>
        <color theme="1"/>
        <rFont val="Arial"/>
        <family val="2"/>
      </rPr>
      <t>Methodology</t>
    </r>
    <r>
      <rPr>
        <sz val="10"/>
        <color theme="1"/>
        <rFont val="Arial"/>
        <family val="2"/>
      </rPr>
      <t xml:space="preserve">: The energy savings are obtained through the following equations -
</t>
    </r>
  </si>
  <si>
    <r>
      <rPr>
        <u/>
        <sz val="10"/>
        <color theme="1"/>
        <rFont val="Arial"/>
        <family val="2"/>
      </rPr>
      <t>Eligibility</t>
    </r>
    <r>
      <rPr>
        <sz val="10"/>
        <color theme="1"/>
        <rFont val="Arial"/>
        <family val="2"/>
      </rPr>
      <t xml:space="preserve">: To be eligible, the new air receivers must have a minimum storage ratio of 4 gallons of storage per cfm of airflow capacity. The system should replace a load/no load compressor (having 1 gallon of storage per cfm or less) or a modulating compressor with blowdown. 
</t>
    </r>
    <r>
      <rPr>
        <u/>
        <sz val="10"/>
        <color theme="1"/>
        <rFont val="Arial"/>
        <family val="2"/>
      </rPr>
      <t>Methodology</t>
    </r>
    <r>
      <rPr>
        <sz val="10"/>
        <color theme="1"/>
        <rFont val="Arial"/>
        <family val="2"/>
      </rPr>
      <t>: The energy savings are obtained through the following equations -</t>
    </r>
  </si>
  <si>
    <r>
      <rPr>
        <u/>
        <sz val="10"/>
        <color theme="1"/>
        <rFont val="Arial"/>
        <family val="2"/>
      </rPr>
      <t>Eligibility</t>
    </r>
    <r>
      <rPr>
        <sz val="10"/>
        <color theme="1"/>
        <rFont val="Arial"/>
        <family val="2"/>
      </rPr>
      <t xml:space="preserve">: To be eligible, the controller must be new (no existing pressure/flow controller exists) and the system must have a compressor motor capacity &gt;= 40 hp. The system must have a minimum storage capacity of 3 gal/cfm. This measure is not replacing drop-line regulators or filter-regulator lubricators. 
</t>
    </r>
    <r>
      <rPr>
        <u/>
        <sz val="10"/>
        <color theme="1"/>
        <rFont val="Arial"/>
        <family val="2"/>
      </rPr>
      <t>Methodology</t>
    </r>
    <r>
      <rPr>
        <sz val="10"/>
        <color theme="1"/>
        <rFont val="Arial"/>
        <family val="2"/>
      </rPr>
      <t>: The energy savings are obtained through the following equations -</t>
    </r>
  </si>
  <si>
    <t>Low Pressure Drop Filters</t>
  </si>
  <si>
    <t>Mist Eliminators</t>
  </si>
  <si>
    <r>
      <rPr>
        <u/>
        <sz val="10"/>
        <color theme="1"/>
        <rFont val="Arial"/>
        <family val="2"/>
      </rPr>
      <t>Eligibility</t>
    </r>
    <r>
      <rPr>
        <sz val="10"/>
        <color theme="1"/>
        <rFont val="Arial"/>
        <family val="2"/>
      </rPr>
      <t xml:space="preserve">: To be eligible, filters must not have a pressure drop exceeding 1 psi when new and 3 psi at element change.
</t>
    </r>
    <r>
      <rPr>
        <u/>
        <sz val="10"/>
        <color theme="1"/>
        <rFont val="Arial"/>
        <family val="2"/>
      </rPr>
      <t>Methodology</t>
    </r>
    <r>
      <rPr>
        <sz val="10"/>
        <color theme="1"/>
        <rFont val="Arial"/>
        <family val="2"/>
      </rPr>
      <t xml:space="preserve">: The energy savings are obtained through the following equations -
</t>
    </r>
  </si>
  <si>
    <r>
      <rPr>
        <u/>
        <sz val="10"/>
        <color theme="1"/>
        <rFont val="Arial"/>
        <family val="2"/>
      </rPr>
      <t>Eligibility</t>
    </r>
    <r>
      <rPr>
        <sz val="10"/>
        <color theme="1"/>
        <rFont val="Arial"/>
        <family val="2"/>
      </rPr>
      <t xml:space="preserve">: To be eligible, the compressed air system must be greater than 50 HP and the mist eliminator must have less than a 1 psig pressure drop and replace a coalescing filter.
</t>
    </r>
    <r>
      <rPr>
        <u/>
        <sz val="10"/>
        <color theme="1"/>
        <rFont val="Arial"/>
        <family val="2"/>
      </rPr>
      <t>Methodology</t>
    </r>
    <r>
      <rPr>
        <sz val="10"/>
        <color theme="1"/>
        <rFont val="Arial"/>
        <family val="2"/>
      </rPr>
      <t xml:space="preserve">: The energy savings are obtained through the following equations -
</t>
    </r>
  </si>
  <si>
    <t>Quantity</t>
  </si>
  <si>
    <t>Version:</t>
  </si>
  <si>
    <t>Last Updated:</t>
  </si>
  <si>
    <t>Date</t>
  </si>
  <si>
    <t>Measure Name</t>
  </si>
  <si>
    <t>Equipment Cost</t>
  </si>
  <si>
    <t>Savings</t>
  </si>
  <si>
    <t>Incentive</t>
  </si>
  <si>
    <t>Project Name</t>
  </si>
  <si>
    <t>Site Address</t>
  </si>
  <si>
    <t xml:space="preserve">Cycling Dryer </t>
  </si>
  <si>
    <t>Project Number</t>
  </si>
  <si>
    <t xml:space="preserve">Air Nozzle </t>
  </si>
  <si>
    <t>Prepared by</t>
  </si>
  <si>
    <t xml:space="preserve">Condensate Drains </t>
  </si>
  <si>
    <t>Electric Rate ($/kWh)</t>
  </si>
  <si>
    <t>Air Tanks</t>
  </si>
  <si>
    <t>Demand Rate ($/kW)</t>
  </si>
  <si>
    <t>Total</t>
  </si>
  <si>
    <t>Cycling Dryer</t>
  </si>
  <si>
    <r>
      <rPr>
        <b/>
        <u/>
        <sz val="11"/>
        <color theme="1"/>
        <rFont val="Arial"/>
        <family val="2"/>
        <scheme val="minor"/>
      </rPr>
      <t>ELIGIBILITY</t>
    </r>
    <r>
      <rPr>
        <sz val="11"/>
        <color theme="1"/>
        <rFont val="Arial"/>
        <family val="2"/>
        <scheme val="minor"/>
      </rPr>
      <t xml:space="preserve">
This measure is targeted to non-residential customers whose equipment is a non-cycling refrigerated air dryer with a capacity of </t>
    </r>
    <r>
      <rPr>
        <b/>
        <u/>
        <sz val="11"/>
        <color theme="1"/>
        <rFont val="Arial"/>
        <family val="2"/>
        <scheme val="minor"/>
      </rPr>
      <t>600 cfm or below</t>
    </r>
    <r>
      <rPr>
        <sz val="11"/>
        <color theme="1"/>
        <rFont val="Arial"/>
        <family val="2"/>
        <scheme val="minor"/>
      </rPr>
      <t>.
Acceptable baseline conditions are a non-cycling (e.g., continuous) air dryer with a capacity of 600 cfm or below. The replacement of desiccant, deliquescent, heat-of-compression, membrane, or other types of dryers does not qualify under this measure.
Efficient conditions are a cycling thermal mass dryer with a capacity of 600 cfm or below.</t>
    </r>
  </si>
  <si>
    <t>Instructions: Enter the project information in the yellow cells below. Cells with a * are required. See Instructions Worksheet for more information.</t>
  </si>
  <si>
    <t>Manufacturer*</t>
  </si>
  <si>
    <t>Model #*</t>
  </si>
  <si>
    <t>Quantity of Dryers Installed*</t>
  </si>
  <si>
    <t>Eligibility check</t>
  </si>
  <si>
    <t>Operating Schedule*</t>
  </si>
  <si>
    <t>HP of Compressors*</t>
  </si>
  <si>
    <t>Total Equipment Cost*</t>
  </si>
  <si>
    <t>Annual kWh Savings</t>
  </si>
  <si>
    <t>Annual kW Savings</t>
  </si>
  <si>
    <t>Air Nozzles</t>
  </si>
  <si>
    <r>
      <rPr>
        <b/>
        <u/>
        <sz val="11"/>
        <color theme="1"/>
        <rFont val="Arial"/>
        <family val="2"/>
        <scheme val="minor"/>
      </rPr>
      <t>ELIGIBILITY</t>
    </r>
    <r>
      <rPr>
        <sz val="11"/>
        <color theme="1"/>
        <rFont val="Arial"/>
        <family val="2"/>
        <scheme val="minor"/>
      </rPr>
      <t xml:space="preserve">
This measure is targeted to non-residential customers whose compressed air equipment uses stationary air nozzles in a production application with an open copper tube of 1/8” or 1/4” orifice diameter.
Energy efficient conditions require replacement of an inefficient, non-air entraining air nozzle with an energy efficient air-entraining air nozzle that use less than 15 CFM at 100 psi for industrial applications.</t>
    </r>
  </si>
  <si>
    <t>Compressor Control Type*</t>
  </si>
  <si>
    <t>Nozzle Diameter* (Inches)*</t>
  </si>
  <si>
    <t xml:space="preserve">Number of Nozzles Installed* </t>
  </si>
  <si>
    <t>Condensate Drains</t>
  </si>
  <si>
    <r>
      <rPr>
        <b/>
        <u/>
        <sz val="11"/>
        <color theme="1"/>
        <rFont val="Arial"/>
        <family val="2"/>
        <scheme val="minor"/>
      </rPr>
      <t>ELIGIBILITY</t>
    </r>
    <r>
      <rPr>
        <sz val="11"/>
        <color theme="1"/>
        <rFont val="Arial"/>
        <family val="2"/>
        <scheme val="minor"/>
      </rPr>
      <t xml:space="preserve">
This measure is targeted to non-residential customers whose equipment is a timed drain that operates on a pre-set schedule.
Acceptable baseline conditions are compressed air systems with standard condensate drains operated by a solenoid and timer.
Energy efficient conditions are systems retrofitted with new No-loss Condensate Drains properly sized for the compressed air system.</t>
    </r>
  </si>
  <si>
    <t>Drain Orifice Diameter*</t>
  </si>
  <si>
    <t>System Pressure* (PSIG)</t>
  </si>
  <si>
    <t>Number of Drains Installed*</t>
  </si>
  <si>
    <r>
      <rPr>
        <b/>
        <u/>
        <sz val="11"/>
        <color theme="1"/>
        <rFont val="Arial"/>
        <family val="2"/>
        <scheme val="minor"/>
      </rPr>
      <t>ELIGIBILITY</t>
    </r>
    <r>
      <rPr>
        <sz val="11"/>
        <color theme="1"/>
        <rFont val="Arial"/>
        <family val="2"/>
        <scheme val="minor"/>
      </rPr>
      <t xml:space="preserve">
This measure applies to the installation of new air receivers with pressure/flow controls to load/no load compressors. The high efficiency equipment is a load/no load compressor with a minimum storage ratio of 4 gallons of storage per cfm.</t>
    </r>
  </si>
  <si>
    <t>Rated Compressor Horsepower*</t>
  </si>
  <si>
    <t>Number of Tanks*</t>
  </si>
  <si>
    <r>
      <rPr>
        <b/>
        <u/>
        <sz val="11"/>
        <color theme="1"/>
        <rFont val="Arial"/>
        <family val="2"/>
        <scheme val="minor"/>
      </rPr>
      <t>ELIGIBILITY</t>
    </r>
    <r>
      <rPr>
        <sz val="11"/>
        <color theme="1"/>
        <rFont val="Arial"/>
        <family val="2"/>
        <scheme val="minor"/>
      </rPr>
      <t xml:space="preserve">
The following protocol for the measurement of energy and demand savings applies to the installation of a compressed air pressure or flow controller for compressed air systems in commercial or industrial facilities. 
A pressure/flow controller can greatly increase the control of an air storage system. These units, also called demand valves, precision flow controllers, or pilot‐operated regulators, are precision pressure regulators that allow the airflow to fluctuate while maintaining a constant pressure to the facility’s air distribution piping network. Installing a pressure/flow controller on the downstream side of an air storage receiver creates a pressure differential entering and leaving the vessel. This pressure differential stores energy in the form of readily available compressed air, which can be used to supply the peak air demand for short duration events, in place of using more compressor horsepower to feed this peak demand. The benefits of having a pressure/flow controller include:
•	Reducing the kilowatts of peak demand, especially with multiple compressor configurations.
•	Saving kilowatt‐hours by allowing the compressor to run at most efficient loads, then turn itself off in low demand and no demand periods.</t>
    </r>
  </si>
  <si>
    <t>•	Saving kilowatt‐hours by reducing plant air pressure to the minimum allowable. This leads to reduced loads on the electric motors and greater system efficiency. For every 2 psi reduced in the system, 1% of energy is saved.
•	Maintaining a reduced, constant pressure in the facility wastes less air due to leakage, and less volume is required by the compressor.
•	Ensuring quality control of the process by the constant pressure: machines can produce an enhanced product quality when the pressure is allowed to fluctuate.
The baseline condition is having no existing pressure/flow controller and an existing compressed air system with a total compressor motor capacity ≥ 40 hp. This measure requires a minimum storage of 3gal/cfm. This protocol is not applicable for compressed air systems with total motor nameplate capacity &lt; 40 hp. This measure is not replacing drop‐line regulators or filter‐regulator lubricators.</t>
  </si>
  <si>
    <t>Total Compressor Horsepower (&gt;=40 HP)*</t>
  </si>
  <si>
    <r>
      <rPr>
        <b/>
        <u/>
        <sz val="11"/>
        <color theme="1"/>
        <rFont val="Arial"/>
        <family val="2"/>
        <scheme val="minor"/>
      </rPr>
      <t>ELIGIBILITY</t>
    </r>
    <r>
      <rPr>
        <sz val="11"/>
        <color theme="1"/>
        <rFont val="Arial"/>
        <family val="2"/>
        <scheme val="minor"/>
      </rPr>
      <t xml:space="preserve">
The following protocol for the measurement of energy and demand savings applies to the installation of low pressure drop air filters for compressed air systems in commercial and industrial facilities. Low pressure drop filters remove solids and aerosols from compressed air systems with a longer life and lower pressure drop than standard coalescing filters, resulting in better efficiencies.
The baseline condition is a standard coalescing filter with a pressure drop of 3 psi when new and 5 psi or more at element change. The efficient condition is a low pressure drop filter with pressure drop not exceeding 1 psi when new and 3 psi at element change.</t>
    </r>
  </si>
  <si>
    <t>Quantity*</t>
  </si>
  <si>
    <t>Total Compressor Horsepower*</t>
  </si>
  <si>
    <r>
      <rPr>
        <b/>
        <u/>
        <sz val="11"/>
        <color theme="1"/>
        <rFont val="Arial"/>
        <family val="2"/>
        <scheme val="minor"/>
      </rPr>
      <t>ELIGIBILITY</t>
    </r>
    <r>
      <rPr>
        <sz val="11"/>
        <color theme="1"/>
        <rFont val="Arial"/>
        <family val="2"/>
        <scheme val="minor"/>
      </rPr>
      <t xml:space="preserve">
The following protocol for the measurement of energy and demand savings applies to the installation of mist eliminator air filters for compressed air systems in commercial and industrial facilities. 
Large compressed air systems require air filtration for proper operation. These filters remove oil mist from the supply air of lubricated compressors, protecting the distribution system and end‐use devices. While these filters are important to the operation of the system, they do have a pressure drop across them, and thus require a slightly higher operating pressure. Typical coalescing oil filters will operate with a 2 psig to 10 psig pressure drop. Mist eliminator air filters operate at a 0.5 psig pressure drop that increases to 3 psig over time before replacement is recommended.
</t>
    </r>
  </si>
  <si>
    <t>This reduction in pressure drop allows the compressed air system to operate at a reduced pressure and, in turn, reduces the energy consumption of the system. In general, the energy consumption will decrease by 1% for every 2 psig the operating pressure is reduced.Source 2 Lowering the operating pressure has the secondary benefit of decreasing the demand of all unregulated usage, such as leaks and open blowing. The equipment is mist eliminator air filters. The compressed air system must be greater than 50 HP to qualify, and the mist eliminator must have less than a 1 psig pressure drop and replace a coalescing filter.
The baseline condition is a standard coalescing filter. The efficient condition is a mist eliminator air filter that replaces a standard coalescing filter. This protocol is not applicable for compressed air systems with total air compressor nameplate horsepower &lt; 40 HP or mist eliminators with ≥ 1 psig pressure drop</t>
  </si>
  <si>
    <t>User Inputs</t>
  </si>
  <si>
    <t xml:space="preserve">Cycling Dryer - HP of Compressor </t>
  </si>
  <si>
    <t>Qty</t>
  </si>
  <si>
    <t>Cycling Dryer - Proposed quantity of Dryers</t>
  </si>
  <si>
    <t>Cycling Dryer - Total Equipment Cost</t>
  </si>
  <si>
    <t>$</t>
  </si>
  <si>
    <t xml:space="preserve">Air Nozzle -Nozzle Diameter </t>
  </si>
  <si>
    <t xml:space="preserve">Inches </t>
  </si>
  <si>
    <t xml:space="preserve">Air Nozzle - Compressor Control Type </t>
  </si>
  <si>
    <t xml:space="preserve">Air Nozzle - Number or Nozzles Installed </t>
  </si>
  <si>
    <t>Air Nozzle - Total Equipment Cost</t>
  </si>
  <si>
    <t xml:space="preserve">Condensate Drains - Drain Orifice Diameter </t>
  </si>
  <si>
    <t xml:space="preserve">Condensate Drains - System Pressure </t>
  </si>
  <si>
    <t>PSIG</t>
  </si>
  <si>
    <t xml:space="preserve">Condensate Drains - Compressor Control Type </t>
  </si>
  <si>
    <t xml:space="preserve">Condensate Drains - Number or Drains </t>
  </si>
  <si>
    <t>Condensate Drains - Total Equipment Cost</t>
  </si>
  <si>
    <t xml:space="preserve">Air Tanks - Rated Air Compressor Horsepower </t>
  </si>
  <si>
    <t>HP</t>
  </si>
  <si>
    <t>Air Tanks - Number or Tanks</t>
  </si>
  <si>
    <t>Air Tanks - Total Equipment Cost</t>
  </si>
  <si>
    <t>Compressor Controller - Total Compressor HP</t>
  </si>
  <si>
    <t>Compressor Controller - Operating Hours</t>
  </si>
  <si>
    <t>Compressor Controller - Total Equipment Cost</t>
  </si>
  <si>
    <t>Low Pressure Drop Filters - Total Compressor HP</t>
  </si>
  <si>
    <t>Low Pressure Drop Filters - Operating Hours</t>
  </si>
  <si>
    <t>Low Pressure Drop Filters - Total Equipment Cost</t>
  </si>
  <si>
    <t>Low Pressure Drop Filters - Quantity</t>
  </si>
  <si>
    <t>Mist Eliminators - Quantity</t>
  </si>
  <si>
    <t>Mist Eliminators - Total Compressor HP</t>
  </si>
  <si>
    <t>Mist Eliminators - Operating Hours</t>
  </si>
  <si>
    <t>Mist Eliminators - Total Equipment Cost</t>
  </si>
  <si>
    <t>Constants</t>
  </si>
  <si>
    <t>Cycling Dryer- Compressor Output per HP</t>
  </si>
  <si>
    <t>CFM/HP</t>
  </si>
  <si>
    <t xml:space="preserve">Cycling Dryer - kWdryer/CFMcomp </t>
  </si>
  <si>
    <t>kW/CFM</t>
  </si>
  <si>
    <t xml:space="preserve">Cycling Dryer - Chilled Coil Response Time Derate </t>
  </si>
  <si>
    <t>Hours</t>
  </si>
  <si>
    <t>Cycling Dryer - Average Compressor Operating Capacity</t>
  </si>
  <si>
    <t>%</t>
  </si>
  <si>
    <t>Air Nozzle - Percent of Hours when Nozzle is in Use</t>
  </si>
  <si>
    <t xml:space="preserve">Condensate Drains - Hours per year Drain is Open </t>
  </si>
  <si>
    <t>Condensate Drains - Percent Not Condensate</t>
  </si>
  <si>
    <t xml:space="preserve">Air Tanks - Load Factor </t>
  </si>
  <si>
    <t xml:space="preserve">Air Tanks - Load Reduction </t>
  </si>
  <si>
    <t>Air Tanks - Efficiency of Compressor Motor</t>
  </si>
  <si>
    <t>VFD Compressors - Baseline Compressor Factor</t>
  </si>
  <si>
    <t>VFD Compressor - Efficient Compressor Factor</t>
  </si>
  <si>
    <t>VFD Compressor - Compressor HP to Full Load kW</t>
  </si>
  <si>
    <t>Compressor Controller - kW to HP conversion factor</t>
  </si>
  <si>
    <t>Compressor Controller - Load Factor</t>
  </si>
  <si>
    <t>Compressor Controller - Comp Motor Efficiency @ FL</t>
  </si>
  <si>
    <t>Compressor Controller - % decrease in power input</t>
  </si>
  <si>
    <t>Low Pressure Drop Filters - kW to HP conversion factor</t>
  </si>
  <si>
    <t>Low Pressure Drop Filters - reduced filter pressure loss</t>
  </si>
  <si>
    <t>Low Pressure Drop Filters - Load Factor</t>
  </si>
  <si>
    <t>Low Pressure Drop Filters - Savings Factor</t>
  </si>
  <si>
    <t>Mist Eliminators - kW to HP conversion factor</t>
  </si>
  <si>
    <t>Mist Eliminators - Comp Motor Efficiency @ FL</t>
  </si>
  <si>
    <t>Mist Eliminators - Load Factor</t>
  </si>
  <si>
    <t>Mist Eliminators - Percentage of Energy Saved</t>
  </si>
  <si>
    <t xml:space="preserve">Mist Eliminators - Total Pressure Reduction </t>
  </si>
  <si>
    <t>psig</t>
  </si>
  <si>
    <t>Mist Eliminators - Percentage of Energy Saved for each psi reduced</t>
  </si>
  <si>
    <t xml:space="preserve">Look-Up Table 1: Annual Hours of Operation </t>
  </si>
  <si>
    <t>Look-Up Table 2: Coincidence Factor</t>
  </si>
  <si>
    <t>Look-Up Table 3: Baseline Nozzle Mass Flow</t>
  </si>
  <si>
    <t xml:space="preserve">Building Schedule </t>
  </si>
  <si>
    <t>Nozzle Diameter</t>
  </si>
  <si>
    <t>Air Mass Flow</t>
  </si>
  <si>
    <t xml:space="preserve">Compressor Control Type </t>
  </si>
  <si>
    <t>Average Compressor kW/CFM</t>
  </si>
  <si>
    <t>Orifice Diameter (Inches)</t>
  </si>
  <si>
    <t>Single Shift (8/5)</t>
  </si>
  <si>
    <t>1/8</t>
  </si>
  <si>
    <t>Modulating w/ Blowdown</t>
  </si>
  <si>
    <t>1/64</t>
  </si>
  <si>
    <t>1/32</t>
  </si>
  <si>
    <t>1/16</t>
  </si>
  <si>
    <t>1/4</t>
  </si>
  <si>
    <t>3/8</t>
  </si>
  <si>
    <t>2-Shift (16/5)</t>
  </si>
  <si>
    <t>Load/No load w/ 1 gal/CFM Storage</t>
  </si>
  <si>
    <t>3-Shift (24/5)</t>
  </si>
  <si>
    <t>Load/No load w/ 3 gal/CFM Storage</t>
  </si>
  <si>
    <t>4 Shift (24/7)</t>
  </si>
  <si>
    <t>Load/No Load w/ 5 gal/CFM Storage</t>
  </si>
  <si>
    <t>Variable Speed w/ Unloading</t>
  </si>
  <si>
    <t>Unknown</t>
  </si>
  <si>
    <t xml:space="preserve">Look-Up Table 4: Adjustment Factor </t>
  </si>
  <si>
    <t>Look-Up Table 5: VFD Energy Savings Factor (ESF)</t>
  </si>
  <si>
    <t>Look-Up Table 6: Air Entraining Nozzle Mass Flow</t>
  </si>
  <si>
    <t>Adjustment Factor</t>
  </si>
  <si>
    <t>Post-retrofit control</t>
  </si>
  <si>
    <t>ESF</t>
  </si>
  <si>
    <t>Variable Fequency Drive (VFD)</t>
  </si>
  <si>
    <t xml:space="preserve">Hours of Use </t>
  </si>
  <si>
    <t>Coincidence Factor</t>
  </si>
  <si>
    <t>Comprssor Output per HP</t>
  </si>
  <si>
    <t xml:space="preserve">kWdryer/CFMcomp </t>
  </si>
  <si>
    <t xml:space="preserve">Chilled Coil Response Time Derate </t>
  </si>
  <si>
    <t>Average Compressor Operating Capacity</t>
  </si>
  <si>
    <t>Annual Savings (kWh)</t>
  </si>
  <si>
    <t>Annual Savings (kW)</t>
  </si>
  <si>
    <t xml:space="preserve">Incremental Measure Cost </t>
  </si>
  <si>
    <t>Baseline Nozzle Air Mass Flow</t>
  </si>
  <si>
    <t xml:space="preserve">Energy Efficient Nozzle Air Mass Flow </t>
  </si>
  <si>
    <t>Ratio of Compressor KW/CFM</t>
  </si>
  <si>
    <t xml:space="preserve">Percent of Hours the Nozzle is in Use </t>
  </si>
  <si>
    <t>Air- Entraining Air Nozzle</t>
  </si>
  <si>
    <t>Air Loss Rate - From Table 3-161</t>
  </si>
  <si>
    <t>Ratio of Compresser kW/CFM</t>
  </si>
  <si>
    <t xml:space="preserve">Hours Per Year Drain is Open </t>
  </si>
  <si>
    <t xml:space="preserve">Adjustment Factor </t>
  </si>
  <si>
    <t xml:space="preserve">Percentage Not Condensate </t>
  </si>
  <si>
    <t xml:space="preserve">No-Loss Condensate Drains </t>
  </si>
  <si>
    <t xml:space="preserve">Coincidence Factor </t>
  </si>
  <si>
    <t xml:space="preserve">Load Factor </t>
  </si>
  <si>
    <t xml:space="preserve">Load Reduction </t>
  </si>
  <si>
    <t>Efficiency of Compressor Motor</t>
  </si>
  <si>
    <t xml:space="preserve">Annual Savings (kWh) </t>
  </si>
  <si>
    <t>Air Tanks for Load / No load Compressors</t>
  </si>
  <si>
    <t>Compressor HP</t>
  </si>
  <si>
    <t>kW to HP Conversion Factor</t>
  </si>
  <si>
    <t>Load Factor</t>
  </si>
  <si>
    <t>Comp Motor Efficiency @ Full Load</t>
  </si>
  <si>
    <t>% Decrease in Input Power</t>
  </si>
  <si>
    <t>Hours of Use</t>
  </si>
  <si>
    <t>Reduced Filter Pressure Loss</t>
  </si>
  <si>
    <t>Savings Factor</t>
  </si>
  <si>
    <t>Percentage of Energy Saved</t>
  </si>
  <si>
    <t>Original Author:</t>
  </si>
  <si>
    <t>QA/QC Engineer(s):</t>
  </si>
  <si>
    <t>Primary Developer:</t>
  </si>
  <si>
    <t>Senior Engineer Approval:</t>
  </si>
  <si>
    <t>Current Version:</t>
  </si>
  <si>
    <t>Date Updated:</t>
  </si>
  <si>
    <t>Version</t>
  </si>
  <si>
    <t>Reason for Change</t>
  </si>
  <si>
    <t>Change Description</t>
  </si>
  <si>
    <t>Contact, Department</t>
  </si>
  <si>
    <t>$/kWh</t>
  </si>
  <si>
    <t>$/kW</t>
  </si>
  <si>
    <t>Garrett Broussard</t>
  </si>
  <si>
    <t>PE Launch/Genesis</t>
  </si>
  <si>
    <t>PE Launch</t>
  </si>
  <si>
    <t>Garrett Broussard &amp; Conor McGrail</t>
  </si>
  <si>
    <t>The Calculations for the measure, 'VFD Compressor (&lt;=100HP)' are hidden within the measue tab itself in Columns K-R and rows 11-18. The calcualtions for this measure are based off of the methodolgy outlined in the Mid Atlantic TRM V10</t>
  </si>
  <si>
    <t>Variable Speed Drive Compressor (&lt;=100 HP)</t>
  </si>
  <si>
    <r>
      <rPr>
        <u/>
        <sz val="10"/>
        <color theme="1"/>
        <rFont val="Arial"/>
        <family val="2"/>
      </rPr>
      <t>Eligibility</t>
    </r>
    <r>
      <rPr>
        <sz val="10"/>
        <color theme="1"/>
        <rFont val="Arial"/>
        <family val="2"/>
      </rPr>
      <t>: This measure relates to the installation of an air compressor with a variable speed drive (VSD), either by replacing an existing unit at the end of its useful life, or the installation of a new system in a new building.  The new air compressor must be 100 HP or less.</t>
    </r>
  </si>
  <si>
    <t>Calculator Methodologies - From 2021 PA TRM 2-4-21 (with an exception for VFD Compressor(&lt;=100 HP))</t>
  </si>
  <si>
    <r>
      <rPr>
        <u/>
        <sz val="10"/>
        <color theme="1"/>
        <rFont val="Arial"/>
        <family val="2"/>
      </rPr>
      <t>Methodology</t>
    </r>
    <r>
      <rPr>
        <sz val="10"/>
        <color theme="1"/>
        <rFont val="Arial"/>
        <family val="2"/>
      </rPr>
      <t xml:space="preserve">: The energy savings are obtained through the following equations - </t>
    </r>
    <r>
      <rPr>
        <b/>
        <sz val="10"/>
        <color theme="1"/>
        <rFont val="Arial"/>
        <family val="2"/>
      </rPr>
      <t>based on the Mid Atlantic TRM V10</t>
    </r>
  </si>
  <si>
    <t>Bonus Incentive</t>
  </si>
  <si>
    <t>Bonus Incentive. $/kWh</t>
  </si>
  <si>
    <t xml:space="preserve">Bonus Incentive </t>
  </si>
  <si>
    <t>Rated Tank Storage (Gallons) *</t>
  </si>
  <si>
    <t>Output of Compressor at Full Load* (CFM)</t>
  </si>
  <si>
    <t>Cylcing Dryer - Compressor Output per HP as a function of CFM and HP inputs</t>
  </si>
  <si>
    <t>Mist Eliminator - Nameplate Compressor Motor Eff at Full Rated Load</t>
  </si>
  <si>
    <t>Total Compressor Horsepower* (HP)</t>
  </si>
  <si>
    <t>Ryan Novosedliak</t>
  </si>
  <si>
    <t>***This calculator is used for estimating savings and incentives from the installation of compressed air measures. The measure inputs used in this calculator, by an applicant, will be reviewed by the Program in order to determine the final incentive amount. The Program reserves the right to inspect any and all measures prior to any incentive payment.</t>
  </si>
  <si>
    <t>Bonus</t>
  </si>
  <si>
    <t>VSD Compressor (&lt;=100HP)</t>
  </si>
  <si>
    <t>VSD Compressors - New Compressor HP</t>
  </si>
  <si>
    <t>Equipment Cost Cap</t>
  </si>
  <si>
    <t>Total Project Cost*</t>
  </si>
  <si>
    <t>Summary</t>
  </si>
  <si>
    <t xml:space="preserve">One time bonus of $0.10/kWh </t>
  </si>
  <si>
    <t xml:space="preserve">One time payment of eligible incentive </t>
  </si>
  <si>
    <t>Potomac Edison Calculator for Compressed Air</t>
  </si>
  <si>
    <t>Calculator methodologies for each measure</t>
  </si>
  <si>
    <t>Summary of Calculations from each individual measure tab</t>
  </si>
  <si>
    <t>Bonus removal</t>
  </si>
  <si>
    <t>Conor McGrail</t>
  </si>
  <si>
    <t>Removed bonus from summary tab</t>
  </si>
  <si>
    <t>Removed bonus from individual tabs</t>
  </si>
  <si>
    <t xml:space="preserve">The savings for this measure are calculated using the methodology outlined in the 2024 MD TRM V11.0 </t>
  </si>
  <si>
    <t xml:space="preserve">Air Nozzle - Measure Life </t>
  </si>
  <si>
    <t>Years</t>
  </si>
  <si>
    <t xml:space="preserve">Annual kW summer peak </t>
  </si>
  <si>
    <t xml:space="preserve">Annual kW Winter peak </t>
  </si>
  <si>
    <t>Building Type</t>
  </si>
  <si>
    <t>Hospital</t>
  </si>
  <si>
    <t>Outpatient</t>
  </si>
  <si>
    <t>Warehouse</t>
  </si>
  <si>
    <t>Other</t>
  </si>
  <si>
    <t>Whole Building Electric</t>
  </si>
  <si>
    <t>Full Service Restaurant</t>
  </si>
  <si>
    <t>Large Hotel</t>
  </si>
  <si>
    <t>Large Office</t>
  </si>
  <si>
    <t>Medium Office</t>
  </si>
  <si>
    <t>Primary School</t>
  </si>
  <si>
    <t>Quick Service Restaurant</t>
  </si>
  <si>
    <t>Retail Standalone</t>
  </si>
  <si>
    <t>Retail Stripmall</t>
  </si>
  <si>
    <t>Secondary School</t>
  </si>
  <si>
    <t>Small Hotel</t>
  </si>
  <si>
    <t>Small Office</t>
  </si>
  <si>
    <t>Look-Up Table 7: Energy to Demand Ratio (ETDF)</t>
  </si>
  <si>
    <t>ETDF summer peak</t>
  </si>
  <si>
    <t>ETDF winter peak</t>
  </si>
  <si>
    <t>load shape name</t>
  </si>
  <si>
    <t>Annual kW Winter Peak Savings</t>
  </si>
  <si>
    <t xml:space="preserve">Annual kW Summer Peak Savings </t>
  </si>
  <si>
    <t xml:space="preserve">kW Summer peak </t>
  </si>
  <si>
    <t xml:space="preserve">kW Winter Peak </t>
  </si>
  <si>
    <t>Single-acting Reciprocating Air Compressor</t>
  </si>
  <si>
    <t>Double-acting Reciprocating Air Compressor</t>
  </si>
  <si>
    <t xml:space="preserve">Lubricant-injected Rotary Screw Compressor </t>
  </si>
  <si>
    <t xml:space="preserve">Lubricant-free Rotary Screw Compressor </t>
  </si>
  <si>
    <t xml:space="preserve">Centrifugal Compressor </t>
  </si>
  <si>
    <t>Look-Up Table 8: kW/CFM Efficiencies for Several Compressor Types</t>
  </si>
  <si>
    <t>Look-Up Table 9: Average Compressor kW/CFM</t>
  </si>
  <si>
    <t>Look-Up Table 10: Average Air Loss Rates</t>
  </si>
  <si>
    <t>Average</t>
  </si>
  <si>
    <t>VSD Compressor (&lt;=100 HP)</t>
  </si>
  <si>
    <t xml:space="preserve">VSD Compressor - Total compressor HP </t>
  </si>
  <si>
    <t xml:space="preserve">VSD Compressor - Operating Hours </t>
  </si>
  <si>
    <t>Compressor motor nominal HP to full load kW conversion</t>
  </si>
  <si>
    <t>VSD Compressor - Compressor motor nominal HP to full load kW conversion</t>
  </si>
  <si>
    <t>Baseline Compressor Control Type</t>
  </si>
  <si>
    <t>Compressor Factor (COMFbase)</t>
  </si>
  <si>
    <t xml:space="preserve">Inlet Vane Modulating w/Blowdown </t>
  </si>
  <si>
    <t>Load/No Load w/ 3 Gallon-of-storage/CFMMax</t>
  </si>
  <si>
    <t>Load/No Load w/ 1 Gallon-of-storage/CFMMax</t>
  </si>
  <si>
    <t>Load/No Load w/ 5 Gallon-of-storage/CFMMax</t>
  </si>
  <si>
    <t>Baseline Compressor Factor COMF_base</t>
  </si>
  <si>
    <t>VSD Compressor - Baseline Compressor Factor</t>
  </si>
  <si>
    <t>Installed Compressor Factor</t>
  </si>
  <si>
    <t>VSD Compressor - New Compressor Horsepower (&lt;=100HP)</t>
  </si>
  <si>
    <t xml:space="preserve">In Service Rate </t>
  </si>
  <si>
    <t>TRM V11 Updates</t>
  </si>
  <si>
    <t>Victoria LaRose</t>
  </si>
  <si>
    <t>Look up tables:</t>
  </si>
  <si>
    <r>
      <t>·</t>
    </r>
    <r>
      <rPr>
        <sz val="7"/>
        <color theme="1"/>
        <rFont val="Times New Roman"/>
        <family val="1"/>
      </rPr>
      <t xml:space="preserve">         </t>
    </r>
    <r>
      <rPr>
        <sz val="11"/>
        <color theme="1"/>
        <rFont val="Calibri"/>
        <family val="2"/>
      </rPr>
      <t>Energy to Demand Ratio (ETDF) for Whole Building Electric load profiles</t>
    </r>
  </si>
  <si>
    <r>
      <t>·</t>
    </r>
    <r>
      <rPr>
        <sz val="7"/>
        <color theme="1"/>
        <rFont val="Times New Roman"/>
        <family val="1"/>
      </rPr>
      <t xml:space="preserve">         </t>
    </r>
    <r>
      <rPr>
        <sz val="11"/>
        <color theme="1"/>
        <rFont val="Calibri"/>
        <family val="2"/>
      </rPr>
      <t>kW/CFM Efficiencies for Several Compressor Types</t>
    </r>
  </si>
  <si>
    <r>
      <t>·</t>
    </r>
    <r>
      <rPr>
        <sz val="7"/>
        <color theme="1"/>
        <rFont val="Times New Roman"/>
        <family val="1"/>
      </rPr>
      <t xml:space="preserve">         </t>
    </r>
    <r>
      <rPr>
        <sz val="11"/>
        <color theme="1"/>
        <rFont val="Calibri"/>
        <family val="2"/>
      </rPr>
      <t>Adjusted look-up table numbers on other lookup tables to accommodate new tables</t>
    </r>
  </si>
  <si>
    <t>Measure: Air nozzle</t>
  </si>
  <si>
    <t>Changed avg compressor ratio for the following control types:</t>
  </si>
  <si>
    <r>
      <t>·</t>
    </r>
    <r>
      <rPr>
        <sz val="7"/>
        <color theme="1"/>
        <rFont val="Times New Roman"/>
        <family val="1"/>
      </rPr>
      <t xml:space="preserve">         </t>
    </r>
    <r>
      <rPr>
        <sz val="11"/>
        <color theme="1"/>
        <rFont val="Calibri"/>
        <family val="2"/>
      </rPr>
      <t>Modulating w/blowdown from 0.32 to 0.31</t>
    </r>
  </si>
  <si>
    <r>
      <t>·</t>
    </r>
    <r>
      <rPr>
        <sz val="7"/>
        <color theme="1"/>
        <rFont val="Times New Roman"/>
        <family val="1"/>
      </rPr>
      <t xml:space="preserve">         </t>
    </r>
    <r>
      <rPr>
        <sz val="11"/>
        <color theme="1"/>
        <rFont val="Calibri"/>
        <family val="2"/>
      </rPr>
      <t>Load/No load w/ 1 gal/CFM Storage from 0.32 to 0.31</t>
    </r>
  </si>
  <si>
    <r>
      <t>·</t>
    </r>
    <r>
      <rPr>
        <sz val="7"/>
        <color theme="1"/>
        <rFont val="Times New Roman"/>
        <family val="1"/>
      </rPr>
      <t xml:space="preserve">         </t>
    </r>
    <r>
      <rPr>
        <sz val="11"/>
        <color theme="1"/>
        <rFont val="Calibri"/>
        <family val="2"/>
      </rPr>
      <t>Load/No load w/ 3 gal/CFM Storage from 0.30 to 0.29</t>
    </r>
  </si>
  <si>
    <r>
      <t>·</t>
    </r>
    <r>
      <rPr>
        <sz val="7"/>
        <color theme="1"/>
        <rFont val="Times New Roman"/>
        <family val="1"/>
      </rPr>
      <t xml:space="preserve">         </t>
    </r>
    <r>
      <rPr>
        <sz val="11"/>
        <color theme="1"/>
        <rFont val="Calibri"/>
        <family val="2"/>
      </rPr>
      <t>Variable Speed w/ Unloading from 0.23 to 0.22</t>
    </r>
  </si>
  <si>
    <t>Changed Adjustment Factors (Table 4 in calculations tab) for the following building schedules:</t>
  </si>
  <si>
    <r>
      <t>·</t>
    </r>
    <r>
      <rPr>
        <sz val="7"/>
        <color theme="1"/>
        <rFont val="Times New Roman"/>
        <family val="1"/>
      </rPr>
      <t xml:space="preserve">         </t>
    </r>
    <r>
      <rPr>
        <sz val="11"/>
        <color theme="1"/>
        <rFont val="Calibri"/>
        <family val="2"/>
      </rPr>
      <t>Single Shift (8/5) from 0.62 to 0.23</t>
    </r>
  </si>
  <si>
    <r>
      <t>·</t>
    </r>
    <r>
      <rPr>
        <sz val="7"/>
        <color theme="1"/>
        <rFont val="Times New Roman"/>
        <family val="1"/>
      </rPr>
      <t xml:space="preserve">         </t>
    </r>
    <r>
      <rPr>
        <sz val="11"/>
        <color theme="1"/>
        <rFont val="Calibri"/>
        <family val="2"/>
      </rPr>
      <t>2-Shift (16/5) from 0.74 to 0.45</t>
    </r>
  </si>
  <si>
    <r>
      <t>·</t>
    </r>
    <r>
      <rPr>
        <sz val="7"/>
        <color theme="1"/>
        <rFont val="Times New Roman"/>
        <family val="1"/>
      </rPr>
      <t xml:space="preserve">         </t>
    </r>
    <r>
      <rPr>
        <sz val="11"/>
        <color theme="1"/>
        <rFont val="Calibri"/>
        <family val="2"/>
      </rPr>
      <t>3-Shift (24/5) from 0.86 to 0.68</t>
    </r>
  </si>
  <si>
    <t>Changed the following constants under the constant table in the calculations tab:</t>
  </si>
  <si>
    <r>
      <t>·</t>
    </r>
    <r>
      <rPr>
        <sz val="7"/>
        <color theme="1"/>
        <rFont val="Times New Roman"/>
        <family val="1"/>
      </rPr>
      <t xml:space="preserve">         </t>
    </r>
    <r>
      <rPr>
        <sz val="11"/>
        <color theme="1"/>
        <rFont val="Calibri"/>
        <family val="2"/>
      </rPr>
      <t>kWdryer/CFMcomp from 0.0087 to 0.0079</t>
    </r>
  </si>
  <si>
    <t>Measure: Air tank</t>
  </si>
  <si>
    <r>
      <t>·</t>
    </r>
    <r>
      <rPr>
        <sz val="7"/>
        <color theme="1"/>
        <rFont val="Times New Roman"/>
        <family val="1"/>
      </rPr>
      <t xml:space="preserve">         </t>
    </r>
    <r>
      <rPr>
        <sz val="11"/>
        <color theme="1"/>
        <rFont val="Calibri"/>
        <family val="2"/>
      </rPr>
      <t>changed the compressor motor efficiency from 0.91 to 0.92</t>
    </r>
  </si>
  <si>
    <t>Measure: Compressor Controller</t>
  </si>
  <si>
    <r>
      <t>·</t>
    </r>
    <r>
      <rPr>
        <sz val="7"/>
        <color theme="1"/>
        <rFont val="Times New Roman"/>
        <family val="1"/>
      </rPr>
      <t xml:space="preserve">         </t>
    </r>
    <r>
      <rPr>
        <sz val="11"/>
        <color theme="1"/>
        <rFont val="Calibri"/>
        <family val="2"/>
      </rPr>
      <t>Changed the compressor motor efficiency at full load from 0.91 to 0.92</t>
    </r>
  </si>
  <si>
    <t>TRM V11 Updates and Changes</t>
  </si>
  <si>
    <t>New Measures:</t>
  </si>
  <si>
    <t>The following new measures were added to the calculator:</t>
  </si>
  <si>
    <r>
      <t>·</t>
    </r>
    <r>
      <rPr>
        <sz val="7"/>
        <color theme="1"/>
        <rFont val="Times New Roman"/>
        <family val="1"/>
      </rPr>
      <t xml:space="preserve">         </t>
    </r>
    <r>
      <rPr>
        <sz val="11"/>
        <color theme="1"/>
        <rFont val="Calibri"/>
        <family val="2"/>
      </rPr>
      <t>Air Nozzle</t>
    </r>
  </si>
  <si>
    <r>
      <t>·</t>
    </r>
    <r>
      <rPr>
        <sz val="7"/>
        <color theme="1"/>
        <rFont val="Times New Roman"/>
        <family val="1"/>
      </rPr>
      <t xml:space="preserve">         </t>
    </r>
    <r>
      <rPr>
        <sz val="11"/>
        <color theme="1"/>
        <rFont val="Calibri"/>
        <family val="2"/>
      </rPr>
      <t>Air Tanks</t>
    </r>
  </si>
  <si>
    <r>
      <t>·</t>
    </r>
    <r>
      <rPr>
        <sz val="7"/>
        <color theme="1"/>
        <rFont val="Times New Roman"/>
        <family val="1"/>
      </rPr>
      <t xml:space="preserve">         </t>
    </r>
    <r>
      <rPr>
        <sz val="11"/>
        <color theme="1"/>
        <rFont val="Calibri"/>
        <family val="2"/>
      </rPr>
      <t>Controller</t>
    </r>
  </si>
  <si>
    <r>
      <t>·</t>
    </r>
    <r>
      <rPr>
        <sz val="7"/>
        <color theme="1"/>
        <rFont val="Times New Roman"/>
        <family val="1"/>
      </rPr>
      <t xml:space="preserve">         </t>
    </r>
    <r>
      <rPr>
        <sz val="11"/>
        <color theme="1"/>
        <rFont val="Calibri"/>
        <family val="2"/>
      </rPr>
      <t>Leak Detection</t>
    </r>
  </si>
  <si>
    <r>
      <t>·</t>
    </r>
    <r>
      <rPr>
        <sz val="7"/>
        <color theme="1"/>
        <rFont val="Times New Roman"/>
        <family val="1"/>
      </rPr>
      <t xml:space="preserve">         </t>
    </r>
    <r>
      <rPr>
        <sz val="11"/>
        <color theme="1"/>
        <rFont val="Calibri"/>
        <family val="2"/>
      </rPr>
      <t>Low Pressure Drop Filters</t>
    </r>
  </si>
  <si>
    <r>
      <t>·</t>
    </r>
    <r>
      <rPr>
        <sz val="7"/>
        <color theme="1"/>
        <rFont val="Times New Roman"/>
        <family val="1"/>
      </rPr>
      <t xml:space="preserve">         </t>
    </r>
    <r>
      <rPr>
        <sz val="11"/>
        <color theme="1"/>
        <rFont val="Calibri"/>
        <family val="2"/>
      </rPr>
      <t>Mist Eliminators</t>
    </r>
  </si>
  <si>
    <r>
      <t>·</t>
    </r>
    <r>
      <rPr>
        <sz val="7"/>
        <color theme="1"/>
        <rFont val="Times New Roman"/>
        <family val="1"/>
      </rPr>
      <t xml:space="preserve">         </t>
    </r>
    <r>
      <rPr>
        <sz val="11"/>
        <color theme="1"/>
        <rFont val="Calibri"/>
        <family val="2"/>
      </rPr>
      <t>Cycling Dryer</t>
    </r>
  </si>
  <si>
    <r>
      <t>·</t>
    </r>
    <r>
      <rPr>
        <sz val="7"/>
        <color theme="1"/>
        <rFont val="Times New Roman"/>
        <family val="1"/>
      </rPr>
      <t xml:space="preserve">         </t>
    </r>
    <r>
      <rPr>
        <sz val="11"/>
        <color theme="1"/>
        <rFont val="Calibri"/>
        <family val="2"/>
      </rPr>
      <t>No Loss Condensate Drains</t>
    </r>
  </si>
  <si>
    <t xml:space="preserve">Added the following look-up tables: </t>
  </si>
  <si>
    <t>VSD Compressor - Total Equipment Cost</t>
  </si>
  <si>
    <t>New Measures added from updated TRM V11: Air Nozzle, Air Tanks, Controller, Leak Detection, Low Pressure Drop Filters, Mist Eliminators, Cycling Dryer,  No-Loss Condensate Drain. Updated calculation of demand reduction to a "Energy to Demand Factor" methodology.</t>
  </si>
  <si>
    <t xml:space="preserve">Compressed Air Leak Detection </t>
  </si>
  <si>
    <r>
      <rPr>
        <b/>
        <u/>
        <sz val="11"/>
        <color theme="1"/>
        <rFont val="Arial"/>
        <family val="2"/>
        <scheme val="minor"/>
      </rPr>
      <t>ELIGIBILITY</t>
    </r>
    <r>
      <rPr>
        <sz val="11"/>
        <color theme="1"/>
        <rFont val="Arial"/>
        <family val="2"/>
        <scheme val="minor"/>
      </rPr>
      <t xml:space="preserve">
This measure is applicable for compressed air systems in manufacturing environments where they are used for blow off, pneumatic tools, and manufacturing processes of many varieties. 
The base case is defined as compressed air systems in manufacturing environments where they are used for blow off, pneumatic tools, and manufacturing processes of many varieties.
The efficient case is defined as the implementation of a leak survey on the baseline compressed air system and repair of identified leaks.</t>
    </r>
  </si>
  <si>
    <t xml:space="preserve">Number of Leaks* </t>
  </si>
  <si>
    <t xml:space="preserve">System Pressure* (PSIG)* </t>
  </si>
  <si>
    <t xml:space="preserve">Orifice Diameter* </t>
  </si>
  <si>
    <t>Look-Up Table 11: CFM Per Leak Size for Compressed Air Leaks</t>
  </si>
  <si>
    <t>Compressor Type*</t>
  </si>
  <si>
    <t>Control Type</t>
  </si>
  <si>
    <t xml:space="preserve">Inlet Valve Modulated </t>
  </si>
  <si>
    <t xml:space="preserve">Variable Displacement </t>
  </si>
  <si>
    <t xml:space="preserve">Variable Speed Drive </t>
  </si>
  <si>
    <t>Percent kW/Percent Load</t>
  </si>
  <si>
    <t>Look-Up Table 13: Efficiency Factors per Control Type for Air Compressors</t>
  </si>
  <si>
    <t>Look-Up Table 14: Baseline Compressor Factor</t>
  </si>
  <si>
    <t>Leak Detection - Operating Hours</t>
  </si>
  <si>
    <t>Leak Detection - Number of Leaks</t>
  </si>
  <si>
    <t>Leak Detection - Leak Orifice Diameter</t>
  </si>
  <si>
    <t>Leak Detection - System Pressure</t>
  </si>
  <si>
    <t>Leak Detection - Compressor Type</t>
  </si>
  <si>
    <t>Leak Detection - Compressor Control Type</t>
  </si>
  <si>
    <t xml:space="preserve">Leak Detection - Total Equipment Cost </t>
  </si>
  <si>
    <t>Compressed Air Leak Detection</t>
  </si>
  <si>
    <t xml:space="preserve">Number of Leaks </t>
  </si>
  <si>
    <t xml:space="preserve">Air Loss per Leak, CFM </t>
  </si>
  <si>
    <t>Compressor Efficiency, kW/CFM</t>
  </si>
  <si>
    <t xml:space="preserve">Control Factor </t>
  </si>
  <si>
    <t xml:space="preserve">Leak Detection </t>
  </si>
  <si>
    <t xml:space="preserve">Operating Schedule* </t>
  </si>
  <si>
    <t>Baseline Compressor*</t>
  </si>
  <si>
    <t>New Compressor Horsepower (&lt;=100HP)*</t>
  </si>
  <si>
    <t>Rated Capacity (CFM)*</t>
  </si>
  <si>
    <r>
      <rPr>
        <b/>
        <u/>
        <sz val="11"/>
        <color theme="1"/>
        <rFont val="Arial"/>
        <family val="2"/>
        <scheme val="minor"/>
      </rPr>
      <t>ELIGIBILITY:</t>
    </r>
    <r>
      <rPr>
        <sz val="11"/>
        <color theme="1"/>
        <rFont val="Arial"/>
        <family val="2"/>
        <scheme val="minor"/>
      </rPr>
      <t xml:space="preserve">
A 100 HP or less screw compressor with variable speed control on the motor to match output to
the load.
Compressors &gt;100HP should follow the Custom pathway.</t>
    </r>
  </si>
  <si>
    <t>Bug fix</t>
  </si>
  <si>
    <t>Reference error</t>
  </si>
  <si>
    <t>Meredith Dunn</t>
  </si>
  <si>
    <t>Bug Fix</t>
  </si>
  <si>
    <t>Reference error on VSD Compressor and Condensate drains</t>
  </si>
  <si>
    <t>6.01.1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</si>
</sst>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44" formatCode="_(&quot;$&quot;* #,##0.00_);_(&quot;$&quot;* \(#,##0.00\);_(&quot;$&quot;* &quot;-&quot;??_);_(@_)"/>
    <numFmt numFmtId="43" formatCode="_(* #,##0.00_);_(* \(#,##0.00\);_(* &quot;-&quot;??_);_(@_)"/>
    <numFmt numFmtId="164" formatCode="0.0"/>
    <numFmt numFmtId="165" formatCode="0.000"/>
    <numFmt numFmtId="166" formatCode="&quot;$&quot;#,##0.00"/>
    <numFmt numFmtId="167" formatCode="0.0000"/>
    <numFmt numFmtId="168" formatCode="0_);\(0\)"/>
    <numFmt numFmtId="169" formatCode="\$#,##0.0000"/>
    <numFmt numFmtId="170" formatCode="0.00000000"/>
  </numFmts>
  <fonts count="83" x14ac:knownFonts="1">
    <font>
      <sz val="11"/>
      <color theme="1"/>
      <name val="Arial"/>
      <family val="2"/>
      <scheme val="minor"/>
    </font>
    <font>
      <sz val="11"/>
      <color theme="1"/>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4"/>
      <color theme="5"/>
      <name val="Arial"/>
      <family val="2"/>
      <scheme val="minor"/>
    </font>
    <font>
      <b/>
      <u/>
      <sz val="27"/>
      <color theme="4" tint="-0.249977111117893"/>
      <name val="Arial"/>
      <family val="2"/>
      <scheme val="minor"/>
    </font>
    <font>
      <sz val="10"/>
      <name val="Arial"/>
      <family val="2"/>
    </font>
    <font>
      <sz val="10"/>
      <name val="Arial"/>
      <family val="2"/>
    </font>
    <font>
      <sz val="11"/>
      <name val="Arial"/>
      <family val="2"/>
    </font>
    <font>
      <b/>
      <sz val="11"/>
      <color rgb="FF0070C0"/>
      <name val="Arial"/>
      <family val="2"/>
    </font>
    <font>
      <sz val="10"/>
      <color theme="6" tint="-0.249977111117893"/>
      <name val="Arial"/>
      <family val="2"/>
    </font>
    <font>
      <u/>
      <sz val="16"/>
      <color theme="5"/>
      <name val="Arial"/>
      <family val="2"/>
    </font>
    <font>
      <b/>
      <u/>
      <sz val="27"/>
      <color theme="5"/>
      <name val="Arial"/>
      <family val="2"/>
      <scheme val="minor"/>
    </font>
    <font>
      <sz val="11"/>
      <color theme="5"/>
      <name val="Arial"/>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theme="1"/>
      <name val="Arial"/>
      <family val="2"/>
      <scheme val="minor"/>
    </font>
    <font>
      <sz val="9"/>
      <color theme="1"/>
      <name val="Arial"/>
      <family val="2"/>
      <scheme val="minor"/>
    </font>
    <font>
      <sz val="11"/>
      <color theme="1"/>
      <name val="Arial"/>
      <family val="2"/>
    </font>
    <font>
      <b/>
      <sz val="18"/>
      <color rgb="FF00539F"/>
      <name val="Arial"/>
      <family val="2"/>
    </font>
    <font>
      <b/>
      <sz val="12"/>
      <color theme="0"/>
      <name val="Arial"/>
      <family val="2"/>
    </font>
    <font>
      <b/>
      <sz val="12"/>
      <color theme="0"/>
      <name val="Arial"/>
      <family val="2"/>
      <scheme val="minor"/>
    </font>
    <font>
      <sz val="12"/>
      <color theme="1"/>
      <name val="Arial"/>
      <family val="2"/>
    </font>
    <font>
      <u/>
      <sz val="12"/>
      <color theme="1"/>
      <name val="Arial"/>
      <family val="2"/>
    </font>
    <font>
      <sz val="12"/>
      <color theme="1"/>
      <name val="Arial"/>
      <family val="2"/>
      <scheme val="minor"/>
    </font>
    <font>
      <sz val="10"/>
      <color theme="1"/>
      <name val="Arial"/>
      <family val="2"/>
    </font>
    <font>
      <u/>
      <sz val="10"/>
      <color theme="1"/>
      <name val="Arial"/>
      <family val="2"/>
    </font>
    <font>
      <sz val="12"/>
      <color theme="1"/>
      <name val="Calibri"/>
      <family val="2"/>
    </font>
    <font>
      <b/>
      <sz val="9"/>
      <color theme="1"/>
      <name val="Arial"/>
      <family val="2"/>
      <scheme val="minor"/>
    </font>
    <font>
      <b/>
      <u/>
      <sz val="14"/>
      <color theme="1"/>
      <name val="Arial"/>
      <family val="2"/>
      <scheme val="minor"/>
    </font>
    <font>
      <sz val="18"/>
      <color theme="5"/>
      <name val="Arial"/>
      <family val="2"/>
      <scheme val="minor"/>
    </font>
    <font>
      <sz val="18"/>
      <color theme="5"/>
      <name val="Arial"/>
      <family val="2"/>
    </font>
    <font>
      <b/>
      <u/>
      <sz val="11"/>
      <color theme="1"/>
      <name val="Arial"/>
      <family val="2"/>
      <scheme val="minor"/>
    </font>
    <font>
      <sz val="11"/>
      <color theme="1"/>
      <name val="Calibri"/>
      <family val="2"/>
    </font>
    <font>
      <sz val="8"/>
      <name val="Arial"/>
      <family val="2"/>
      <scheme val="minor"/>
    </font>
    <font>
      <sz val="11"/>
      <name val="Arial"/>
      <family val="2"/>
      <scheme val="minor"/>
    </font>
    <font>
      <b/>
      <u/>
      <sz val="27"/>
      <color rgb="FF054B56"/>
      <name val="Arial"/>
      <family val="2"/>
    </font>
    <font>
      <sz val="11"/>
      <color rgb="FF054B56"/>
      <name val="Arial"/>
      <family val="2"/>
    </font>
    <font>
      <u/>
      <sz val="16"/>
      <color rgb="FF203764"/>
      <name val="Arial"/>
      <family val="2"/>
    </font>
    <font>
      <b/>
      <sz val="11"/>
      <color rgb="FF000000"/>
      <name val="Calibri"/>
      <family val="2"/>
    </font>
    <font>
      <b/>
      <sz val="10"/>
      <color theme="1"/>
      <name val="Arial"/>
      <family val="2"/>
    </font>
    <font>
      <sz val="16"/>
      <color rgb="FFFA9500"/>
      <name val="Arial"/>
      <family val="2"/>
    </font>
    <font>
      <b/>
      <sz val="11"/>
      <color rgb="FF3083BD"/>
      <name val="Arial"/>
      <family val="2"/>
    </font>
    <font>
      <u/>
      <sz val="16"/>
      <color rgb="FFFA9500"/>
      <name val="Arial"/>
      <family val="2"/>
    </font>
    <font>
      <b/>
      <sz val="22"/>
      <color rgb="FF054B56"/>
      <name val="Arial"/>
      <family val="2"/>
      <scheme val="minor"/>
    </font>
    <font>
      <b/>
      <sz val="18"/>
      <color theme="5"/>
      <name val="Arial"/>
      <family val="2"/>
      <scheme val="minor"/>
    </font>
    <font>
      <b/>
      <sz val="18"/>
      <color rgb="FF054B56"/>
      <name val="Arial"/>
      <family val="2"/>
    </font>
    <font>
      <b/>
      <i/>
      <sz val="11"/>
      <color theme="1"/>
      <name val="Arial"/>
      <family val="2"/>
      <scheme val="minor"/>
    </font>
    <font>
      <sz val="27"/>
      <color theme="5"/>
      <name val="Arial"/>
      <family val="2"/>
      <scheme val="minor"/>
    </font>
    <font>
      <sz val="16"/>
      <color rgb="FF2F5496"/>
      <name val="Calibri Light"/>
      <family val="2"/>
    </font>
    <font>
      <sz val="13"/>
      <color rgb="FF2F5496"/>
      <name val="Calibri Light"/>
      <family val="2"/>
    </font>
    <font>
      <sz val="11"/>
      <color theme="1"/>
      <name val="Symbol"/>
      <family val="1"/>
      <charset val="2"/>
    </font>
    <font>
      <sz val="7"/>
      <color theme="1"/>
      <name val="Times New Roman"/>
      <family val="1"/>
    </font>
    <font>
      <u/>
      <sz val="27"/>
      <color theme="5"/>
      <name val="Arial"/>
      <family val="2"/>
      <scheme val="minor"/>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539F"/>
        <bgColor indexed="64"/>
      </patternFill>
    </fill>
    <fill>
      <patternFill patternType="solid">
        <fgColor rgb="FF6A6A6A"/>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F8CA"/>
        <bgColor indexed="64"/>
      </patternFill>
    </fill>
    <fill>
      <patternFill patternType="solid">
        <fgColor rgb="FFFFFFFF"/>
        <bgColor rgb="FF000000"/>
      </patternFill>
    </fill>
    <fill>
      <patternFill patternType="solid">
        <fgColor rgb="FF0060AF"/>
        <bgColor indexed="64"/>
      </patternFill>
    </fill>
    <fill>
      <patternFill patternType="solid">
        <fgColor rgb="FFBDD3D7"/>
        <bgColor indexed="64"/>
      </patternFill>
    </fill>
    <fill>
      <patternFill patternType="solid">
        <fgColor rgb="FFD9D9D9"/>
        <bgColor indexed="64"/>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s>
  <cellStyleXfs count="200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0" fontId="21" fillId="0" borderId="0"/>
    <xf numFmtId="0" fontId="21" fillId="0" borderId="0"/>
    <xf numFmtId="0" fontId="21" fillId="0" borderId="0"/>
    <xf numFmtId="0" fontId="1" fillId="0" borderId="0"/>
    <xf numFmtId="9" fontId="21" fillId="0" borderId="0" applyFont="0" applyFill="0" applyBorder="0" applyAlignment="0" applyProtection="0"/>
    <xf numFmtId="9" fontId="21" fillId="0" borderId="0" applyFont="0" applyFill="0" applyBorder="0" applyAlignment="0" applyProtection="0"/>
    <xf numFmtId="0" fontId="20" fillId="0" borderId="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9" fillId="47"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4" borderId="0" applyNumberFormat="0" applyBorder="0" applyAlignment="0" applyProtection="0"/>
    <xf numFmtId="0" fontId="30" fillId="38" borderId="0" applyNumberFormat="0" applyBorder="0" applyAlignment="0" applyProtection="0"/>
    <xf numFmtId="0" fontId="31" fillId="55" borderId="23" applyNumberFormat="0" applyAlignment="0" applyProtection="0"/>
    <xf numFmtId="0" fontId="32" fillId="56" borderId="24" applyNumberFormat="0" applyAlignment="0" applyProtection="0"/>
    <xf numFmtId="44" fontId="20" fillId="0" borderId="0" applyFont="0" applyFill="0" applyBorder="0" applyAlignment="0" applyProtection="0"/>
    <xf numFmtId="44" fontId="28" fillId="0" borderId="0" applyFont="0" applyFill="0" applyBorder="0" applyAlignment="0" applyProtection="0"/>
    <xf numFmtId="0" fontId="33" fillId="0" borderId="0" applyNumberFormat="0" applyFill="0" applyBorder="0" applyAlignment="0" applyProtection="0"/>
    <xf numFmtId="0" fontId="34" fillId="39" borderId="0" applyNumberFormat="0" applyBorder="0" applyAlignment="0" applyProtection="0"/>
    <xf numFmtId="0" fontId="35" fillId="0" borderId="25" applyNumberFormat="0" applyFill="0" applyAlignment="0" applyProtection="0"/>
    <xf numFmtId="0" fontId="36" fillId="0" borderId="26" applyNumberFormat="0" applyFill="0" applyAlignment="0" applyProtection="0"/>
    <xf numFmtId="0" fontId="37" fillId="0" borderId="27" applyNumberFormat="0" applyFill="0" applyAlignment="0" applyProtection="0"/>
    <xf numFmtId="0" fontId="37" fillId="0" borderId="0" applyNumberFormat="0" applyFill="0" applyBorder="0" applyAlignment="0" applyProtection="0"/>
    <xf numFmtId="0" fontId="38" fillId="42" borderId="23" applyNumberFormat="0" applyAlignment="0" applyProtection="0"/>
    <xf numFmtId="0" fontId="39" fillId="0" borderId="28" applyNumberFormat="0" applyFill="0" applyAlignment="0" applyProtection="0"/>
    <xf numFmtId="0" fontId="40" fillId="57"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58" borderId="29" applyNumberFormat="0" applyFont="0" applyAlignment="0" applyProtection="0"/>
    <xf numFmtId="0" fontId="41" fillId="55" borderId="30" applyNumberFormat="0" applyAlignment="0" applyProtection="0"/>
    <xf numFmtId="9" fontId="20" fillId="0" borderId="0" applyFont="0" applyFill="0" applyBorder="0" applyAlignment="0" applyProtection="0"/>
    <xf numFmtId="0" fontId="42" fillId="0" borderId="0" applyNumberFormat="0" applyFill="0" applyBorder="0" applyAlignment="0" applyProtection="0"/>
    <xf numFmtId="0" fontId="43" fillId="0" borderId="31" applyNumberFormat="0" applyFill="0" applyAlignment="0" applyProtection="0"/>
    <xf numFmtId="0" fontId="44" fillId="0" borderId="0" applyNumberFormat="0" applyFill="0" applyBorder="0" applyAlignment="0" applyProtection="0"/>
    <xf numFmtId="44" fontId="1"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cellStyleXfs>
  <cellXfs count="335">
    <xf numFmtId="0" fontId="0" fillId="0" borderId="0" xfId="0"/>
    <xf numFmtId="0" fontId="0" fillId="34" borderId="0" xfId="0" applyFill="1"/>
    <xf numFmtId="0" fontId="23" fillId="34" borderId="0" xfId="43" applyFont="1" applyFill="1" applyAlignment="1" applyProtection="1">
      <alignment horizontal="left" vertical="center" wrapText="1" indent="2"/>
      <protection hidden="1"/>
    </xf>
    <xf numFmtId="0" fontId="0" fillId="34" borderId="0" xfId="0" applyFill="1" applyAlignment="1">
      <alignment horizontal="center"/>
    </xf>
    <xf numFmtId="0" fontId="17" fillId="34" borderId="0" xfId="0" applyFont="1" applyFill="1"/>
    <xf numFmtId="0" fontId="18" fillId="34" borderId="0" xfId="0" applyFont="1" applyFill="1"/>
    <xf numFmtId="0" fontId="13" fillId="34" borderId="0" xfId="0" applyFont="1" applyFill="1" applyAlignment="1">
      <alignment horizontal="center" wrapText="1"/>
    </xf>
    <xf numFmtId="0" fontId="0" fillId="35" borderId="10" xfId="0" applyFill="1" applyBorder="1" applyAlignment="1">
      <alignment horizontal="left" vertical="center" indent="1"/>
    </xf>
    <xf numFmtId="2" fontId="0" fillId="35" borderId="10" xfId="0" applyNumberFormat="1" applyFill="1" applyBorder="1" applyAlignment="1">
      <alignment horizontal="left" vertical="center" indent="1"/>
    </xf>
    <xf numFmtId="0" fontId="16" fillId="36" borderId="10" xfId="0" applyFont="1" applyFill="1" applyBorder="1" applyAlignment="1">
      <alignment horizontal="center" vertical="center" wrapText="1"/>
    </xf>
    <xf numFmtId="43" fontId="16" fillId="36" borderId="10" xfId="1" applyFont="1" applyFill="1" applyBorder="1" applyAlignment="1">
      <alignment horizontal="center" vertical="center" wrapText="1"/>
    </xf>
    <xf numFmtId="1" fontId="0" fillId="35" borderId="10" xfId="0" applyNumberFormat="1" applyFill="1" applyBorder="1" applyAlignment="1">
      <alignment horizontal="left" vertical="center" indent="1"/>
    </xf>
    <xf numFmtId="165" fontId="0" fillId="35" borderId="10" xfId="0" applyNumberFormat="1" applyFill="1" applyBorder="1" applyAlignment="1">
      <alignment horizontal="left" vertical="center" indent="1"/>
    </xf>
    <xf numFmtId="12" fontId="0" fillId="35" borderId="10" xfId="0" applyNumberFormat="1" applyFill="1" applyBorder="1" applyAlignment="1">
      <alignment horizontal="left" vertical="center" indent="1"/>
    </xf>
    <xf numFmtId="0" fontId="6" fillId="2" borderId="10" xfId="7" applyBorder="1" applyAlignment="1">
      <alignment horizontal="center" vertical="center"/>
    </xf>
    <xf numFmtId="0" fontId="0" fillId="0" borderId="0" xfId="0" applyAlignment="1">
      <alignment wrapText="1"/>
    </xf>
    <xf numFmtId="0" fontId="50" fillId="60" borderId="0" xfId="0" applyFont="1" applyFill="1" applyAlignment="1">
      <alignment vertical="center"/>
    </xf>
    <xf numFmtId="0" fontId="0" fillId="60" borderId="0" xfId="0" applyFill="1" applyAlignment="1">
      <alignment vertical="center"/>
    </xf>
    <xf numFmtId="0" fontId="0" fillId="0" borderId="0" xfId="0" applyAlignment="1">
      <alignment vertical="center"/>
    </xf>
    <xf numFmtId="0" fontId="0" fillId="60" borderId="0" xfId="0" applyFill="1"/>
    <xf numFmtId="0" fontId="48" fillId="0" borderId="0" xfId="0" applyFont="1" applyAlignment="1">
      <alignment vertical="center"/>
    </xf>
    <xf numFmtId="0" fontId="49" fillId="59" borderId="0" xfId="0" applyFont="1" applyFill="1" applyAlignment="1">
      <alignment horizontal="center" vertical="center"/>
    </xf>
    <xf numFmtId="0" fontId="56" fillId="35" borderId="10" xfId="0" applyFont="1" applyFill="1" applyBorder="1" applyAlignment="1">
      <alignment horizontal="left" vertical="center" indent="1"/>
    </xf>
    <xf numFmtId="9" fontId="0" fillId="35" borderId="10" xfId="0" applyNumberFormat="1" applyFill="1" applyBorder="1" applyAlignment="1">
      <alignment horizontal="left" vertical="center" indent="1"/>
    </xf>
    <xf numFmtId="13" fontId="0" fillId="35" borderId="10" xfId="0" applyNumberFormat="1" applyFill="1" applyBorder="1" applyAlignment="1">
      <alignment horizontal="left" vertical="center" indent="1"/>
    </xf>
    <xf numFmtId="0" fontId="0" fillId="33" borderId="10" xfId="0" applyFill="1" applyBorder="1" applyAlignment="1" applyProtection="1">
      <alignment horizontal="center" vertical="center"/>
      <protection locked="0"/>
    </xf>
    <xf numFmtId="167" fontId="0" fillId="35" borderId="10" xfId="0" applyNumberFormat="1" applyFill="1" applyBorder="1" applyAlignment="1">
      <alignment horizontal="left" vertical="center" indent="1"/>
    </xf>
    <xf numFmtId="0" fontId="60" fillId="0" borderId="0" xfId="0" applyFont="1" applyAlignment="1">
      <alignment vertical="center"/>
    </xf>
    <xf numFmtId="43" fontId="0" fillId="35" borderId="10" xfId="1" applyFont="1" applyFill="1" applyBorder="1" applyAlignment="1">
      <alignment horizontal="left" vertical="center" indent="1"/>
    </xf>
    <xf numFmtId="0" fontId="54" fillId="0" borderId="0" xfId="0" applyFont="1" applyAlignment="1">
      <alignment vertical="top" wrapText="1"/>
    </xf>
    <xf numFmtId="0" fontId="47" fillId="0" borderId="0" xfId="0" applyFont="1" applyAlignment="1">
      <alignment vertical="top"/>
    </xf>
    <xf numFmtId="0" fontId="0" fillId="33" borderId="14" xfId="0" applyFill="1" applyBorder="1" applyAlignment="1" applyProtection="1">
      <alignment horizontal="center" vertical="center"/>
      <protection locked="0"/>
    </xf>
    <xf numFmtId="0" fontId="0" fillId="33" borderId="13" xfId="0" applyFill="1" applyBorder="1" applyAlignment="1" applyProtection="1">
      <alignment horizontal="center" vertical="center"/>
      <protection locked="0"/>
    </xf>
    <xf numFmtId="0" fontId="0" fillId="33" borderId="17" xfId="0" applyFill="1" applyBorder="1" applyAlignment="1" applyProtection="1">
      <alignment horizontal="center" vertical="center"/>
      <protection locked="0"/>
    </xf>
    <xf numFmtId="37" fontId="1" fillId="33" borderId="10" xfId="1" applyNumberFormat="1" applyFont="1" applyFill="1" applyBorder="1" applyAlignment="1" applyProtection="1">
      <alignment horizontal="center" vertical="center"/>
      <protection locked="0"/>
    </xf>
    <xf numFmtId="49" fontId="1" fillId="33" borderId="10" xfId="1" applyNumberFormat="1" applyFont="1" applyFill="1" applyBorder="1" applyAlignment="1" applyProtection="1">
      <alignment horizontal="center" vertical="center"/>
      <protection locked="0"/>
    </xf>
    <xf numFmtId="166" fontId="1" fillId="33" borderId="20" xfId="1998" applyNumberFormat="1" applyFont="1" applyFill="1" applyBorder="1" applyAlignment="1" applyProtection="1">
      <alignment horizontal="center" vertical="center"/>
      <protection locked="0"/>
    </xf>
    <xf numFmtId="0" fontId="22" fillId="34" borderId="0" xfId="43" applyFont="1" applyFill="1" applyAlignment="1" applyProtection="1">
      <alignment horizontal="left" vertical="center" wrapText="1" indent="2"/>
      <protection hidden="1"/>
    </xf>
    <xf numFmtId="0" fontId="22" fillId="34" borderId="0" xfId="43" applyFont="1" applyFill="1" applyAlignment="1" applyProtection="1">
      <alignment horizontal="left" vertical="center" wrapText="1"/>
      <protection hidden="1"/>
    </xf>
    <xf numFmtId="0" fontId="59" fillId="34" borderId="0" xfId="0" applyFont="1" applyFill="1" applyProtection="1">
      <protection hidden="1"/>
    </xf>
    <xf numFmtId="0" fontId="19" fillId="34" borderId="0" xfId="0" applyFont="1" applyFill="1" applyProtection="1">
      <protection hidden="1"/>
    </xf>
    <xf numFmtId="0" fontId="0" fillId="34" borderId="0" xfId="0" applyFill="1" applyProtection="1">
      <protection hidden="1"/>
    </xf>
    <xf numFmtId="0" fontId="24" fillId="0" borderId="0" xfId="43" applyFont="1" applyAlignment="1" applyProtection="1">
      <alignment vertical="center"/>
      <protection hidden="1"/>
    </xf>
    <xf numFmtId="0" fontId="24" fillId="34" borderId="0" xfId="43" applyFont="1" applyFill="1" applyAlignment="1" applyProtection="1">
      <alignment vertical="center"/>
      <protection hidden="1"/>
    </xf>
    <xf numFmtId="0" fontId="16" fillId="34" borderId="0" xfId="0" applyFont="1" applyFill="1" applyAlignment="1" applyProtection="1">
      <alignment horizontal="left"/>
      <protection hidden="1"/>
    </xf>
    <xf numFmtId="0" fontId="0" fillId="33" borderId="10" xfId="0" applyFill="1" applyBorder="1" applyAlignment="1" applyProtection="1">
      <alignment horizontal="left" vertical="center" indent="1"/>
      <protection hidden="1"/>
    </xf>
    <xf numFmtId="0" fontId="0" fillId="34" borderId="16" xfId="0" applyFill="1" applyBorder="1" applyAlignment="1" applyProtection="1">
      <alignment horizontal="left" vertical="center" wrapText="1" indent="1"/>
      <protection hidden="1"/>
    </xf>
    <xf numFmtId="0" fontId="0" fillId="34" borderId="18" xfId="0" applyFill="1" applyBorder="1" applyAlignment="1" applyProtection="1">
      <alignment horizontal="left" vertical="center" wrapText="1" indent="1"/>
      <protection hidden="1"/>
    </xf>
    <xf numFmtId="0" fontId="0" fillId="34" borderId="16" xfId="0" applyFill="1" applyBorder="1" applyAlignment="1" applyProtection="1">
      <alignment horizontal="left" vertical="center" indent="1"/>
      <protection hidden="1"/>
    </xf>
    <xf numFmtId="0" fontId="0" fillId="35" borderId="10" xfId="0" applyFill="1" applyBorder="1" applyAlignment="1" applyProtection="1">
      <alignment horizontal="left" vertical="center" wrapText="1" indent="1"/>
      <protection hidden="1"/>
    </xf>
    <xf numFmtId="0" fontId="46" fillId="34" borderId="0" xfId="0" applyFont="1" applyFill="1" applyProtection="1">
      <protection hidden="1"/>
    </xf>
    <xf numFmtId="0" fontId="57" fillId="34" borderId="22" xfId="0" applyFont="1" applyFill="1" applyBorder="1" applyAlignment="1" applyProtection="1">
      <alignment horizontal="right"/>
      <protection hidden="1"/>
    </xf>
    <xf numFmtId="14" fontId="46" fillId="34" borderId="22" xfId="0" applyNumberFormat="1" applyFont="1" applyFill="1" applyBorder="1" applyAlignment="1" applyProtection="1">
      <alignment horizontal="center"/>
      <protection hidden="1"/>
    </xf>
    <xf numFmtId="0" fontId="0" fillId="34" borderId="0" xfId="0" applyFill="1" applyAlignment="1" applyProtection="1">
      <alignment vertical="center"/>
      <protection hidden="1"/>
    </xf>
    <xf numFmtId="0" fontId="0" fillId="0" borderId="0" xfId="0" applyAlignment="1" applyProtection="1">
      <alignment vertical="center"/>
      <protection hidden="1"/>
    </xf>
    <xf numFmtId="0" fontId="16" fillId="36" borderId="10" xfId="0" applyFont="1" applyFill="1" applyBorder="1" applyAlignment="1" applyProtection="1">
      <alignment horizontal="center" vertical="center"/>
      <protection hidden="1"/>
    </xf>
    <xf numFmtId="0" fontId="0" fillId="61" borderId="15" xfId="0" applyFill="1" applyBorder="1" applyAlignment="1" applyProtection="1">
      <alignment horizontal="left" vertical="center"/>
      <protection hidden="1"/>
    </xf>
    <xf numFmtId="166" fontId="0" fillId="61" borderId="17" xfId="0" applyNumberFormat="1" applyFill="1" applyBorder="1" applyAlignment="1" applyProtection="1">
      <alignment horizontal="center" vertical="center"/>
      <protection hidden="1"/>
    </xf>
    <xf numFmtId="3" fontId="0" fillId="61" borderId="10" xfId="0" applyNumberFormat="1" applyFill="1" applyBorder="1" applyAlignment="1" applyProtection="1">
      <alignment horizontal="center" vertical="center"/>
      <protection hidden="1"/>
    </xf>
    <xf numFmtId="166" fontId="0" fillId="34" borderId="17" xfId="0" applyNumberFormat="1" applyFill="1" applyBorder="1" applyAlignment="1" applyProtection="1">
      <alignment horizontal="center" vertical="center"/>
      <protection hidden="1"/>
    </xf>
    <xf numFmtId="0" fontId="0" fillId="34" borderId="43" xfId="0" applyFill="1" applyBorder="1" applyAlignment="1" applyProtection="1">
      <alignment horizontal="left" vertical="center"/>
      <protection hidden="1"/>
    </xf>
    <xf numFmtId="0" fontId="58" fillId="36" borderId="19" xfId="0" applyFont="1" applyFill="1" applyBorder="1" applyAlignment="1" applyProtection="1">
      <alignment horizontal="right" vertical="center"/>
      <protection hidden="1"/>
    </xf>
    <xf numFmtId="166" fontId="58" fillId="36" borderId="21" xfId="0" applyNumberFormat="1" applyFont="1" applyFill="1" applyBorder="1" applyAlignment="1" applyProtection="1">
      <alignment horizontal="center" vertical="center"/>
      <protection hidden="1"/>
    </xf>
    <xf numFmtId="0" fontId="0" fillId="62" borderId="0" xfId="0" applyFill="1" applyProtection="1">
      <protection hidden="1"/>
    </xf>
    <xf numFmtId="0" fontId="0" fillId="0" borderId="0" xfId="0" applyProtection="1">
      <protection hidden="1"/>
    </xf>
    <xf numFmtId="0" fontId="16" fillId="34" borderId="0" xfId="0" applyFont="1" applyFill="1" applyAlignment="1" applyProtection="1">
      <alignment horizontal="center"/>
      <protection hidden="1"/>
    </xf>
    <xf numFmtId="0" fontId="0" fillId="36" borderId="15" xfId="0" applyFill="1" applyBorder="1" applyAlignment="1" applyProtection="1">
      <alignment horizontal="left" vertical="center" indent="1"/>
      <protection hidden="1"/>
    </xf>
    <xf numFmtId="0" fontId="0" fillId="34" borderId="0" xfId="0" applyFill="1" applyAlignment="1" applyProtection="1">
      <alignment horizontal="left" vertical="center" indent="1"/>
      <protection hidden="1"/>
    </xf>
    <xf numFmtId="0" fontId="0" fillId="36" borderId="12" xfId="0" applyFill="1" applyBorder="1" applyAlignment="1" applyProtection="1">
      <alignment horizontal="left" vertical="center" indent="1"/>
      <protection hidden="1"/>
    </xf>
    <xf numFmtId="0" fontId="0" fillId="36" borderId="19" xfId="0" applyFill="1" applyBorder="1" applyAlignment="1" applyProtection="1">
      <alignment horizontal="left" vertical="center" indent="1"/>
      <protection hidden="1"/>
    </xf>
    <xf numFmtId="0" fontId="0" fillId="34" borderId="0" xfId="0" applyFill="1" applyAlignment="1" applyProtection="1">
      <alignment horizontal="center" vertical="center"/>
      <protection hidden="1"/>
    </xf>
    <xf numFmtId="0" fontId="45" fillId="34" borderId="0" xfId="0" applyFont="1" applyFill="1" applyAlignment="1" applyProtection="1">
      <alignment horizontal="left"/>
      <protection hidden="1"/>
    </xf>
    <xf numFmtId="0" fontId="0" fillId="34" borderId="0" xfId="0" applyFill="1" applyAlignment="1" applyProtection="1">
      <alignment horizontal="left" vertical="top" wrapText="1"/>
      <protection hidden="1"/>
    </xf>
    <xf numFmtId="49" fontId="0" fillId="35" borderId="10" xfId="0" applyNumberFormat="1" applyFill="1" applyBorder="1" applyAlignment="1">
      <alignment horizontal="left" vertical="center" indent="1"/>
    </xf>
    <xf numFmtId="49" fontId="6" fillId="2" borderId="10" xfId="7" applyNumberFormat="1" applyBorder="1" applyAlignment="1">
      <alignment horizontal="left" vertical="center" indent="1"/>
    </xf>
    <xf numFmtId="4" fontId="58" fillId="36" borderId="20" xfId="0" applyNumberFormat="1" applyFont="1" applyFill="1" applyBorder="1" applyAlignment="1" applyProtection="1">
      <alignment horizontal="center" vertical="center"/>
      <protection hidden="1"/>
    </xf>
    <xf numFmtId="49" fontId="64" fillId="35" borderId="10" xfId="7" applyNumberFormat="1" applyFont="1" applyFill="1" applyBorder="1" applyAlignment="1">
      <alignment horizontal="left" vertical="center" indent="1"/>
    </xf>
    <xf numFmtId="3" fontId="0" fillId="34" borderId="35" xfId="0" applyNumberFormat="1" applyFill="1" applyBorder="1" applyAlignment="1" applyProtection="1">
      <alignment horizontal="center" vertical="center"/>
      <protection hidden="1"/>
    </xf>
    <xf numFmtId="166" fontId="58" fillId="36" borderId="51" xfId="0" applyNumberFormat="1" applyFont="1" applyFill="1" applyBorder="1" applyAlignment="1" applyProtection="1">
      <alignment horizontal="center" vertical="center"/>
      <protection hidden="1"/>
    </xf>
    <xf numFmtId="0" fontId="16" fillId="36" borderId="15" xfId="0" applyFont="1" applyFill="1" applyBorder="1" applyAlignment="1" applyProtection="1">
      <alignment horizontal="center" vertical="center"/>
      <protection hidden="1"/>
    </xf>
    <xf numFmtId="2" fontId="0" fillId="61" borderId="15" xfId="0" applyNumberFormat="1" applyFill="1" applyBorder="1" applyAlignment="1" applyProtection="1">
      <alignment horizontal="center" vertical="center"/>
      <protection hidden="1"/>
    </xf>
    <xf numFmtId="2" fontId="0" fillId="34" borderId="43" xfId="0" applyNumberFormat="1" applyFill="1" applyBorder="1" applyAlignment="1" applyProtection="1">
      <alignment horizontal="center" vertical="center"/>
      <protection hidden="1"/>
    </xf>
    <xf numFmtId="0" fontId="0" fillId="34" borderId="10" xfId="0" applyFill="1" applyBorder="1"/>
    <xf numFmtId="0" fontId="0" fillId="35" borderId="10" xfId="0" applyFill="1" applyBorder="1"/>
    <xf numFmtId="0" fontId="0" fillId="36" borderId="53" xfId="0" applyFill="1" applyBorder="1" applyAlignment="1" applyProtection="1">
      <alignment horizontal="left" vertical="center" indent="1"/>
      <protection hidden="1"/>
    </xf>
    <xf numFmtId="0" fontId="0" fillId="36" borderId="48" xfId="0" applyFill="1" applyBorder="1" applyAlignment="1" applyProtection="1">
      <alignment horizontal="left" vertical="center" indent="1"/>
      <protection hidden="1"/>
    </xf>
    <xf numFmtId="1" fontId="0" fillId="33" borderId="17" xfId="0" applyNumberFormat="1" applyFill="1" applyBorder="1" applyAlignment="1" applyProtection="1">
      <alignment horizontal="center" vertical="center"/>
      <protection locked="0"/>
    </xf>
    <xf numFmtId="49" fontId="0" fillId="33" borderId="17" xfId="0" applyNumberFormat="1" applyFill="1" applyBorder="1" applyAlignment="1" applyProtection="1">
      <alignment horizontal="center" vertical="center"/>
      <protection locked="0"/>
    </xf>
    <xf numFmtId="166" fontId="1" fillId="33" borderId="17" xfId="1" applyNumberFormat="1" applyFont="1" applyFill="1" applyBorder="1" applyAlignment="1" applyProtection="1">
      <alignment horizontal="center" vertical="center"/>
      <protection locked="0"/>
    </xf>
    <xf numFmtId="0" fontId="62" fillId="64" borderId="0" xfId="0" applyFont="1" applyFill="1" applyAlignment="1">
      <alignment vertical="top"/>
    </xf>
    <xf numFmtId="0" fontId="62" fillId="64" borderId="0" xfId="0" applyFont="1" applyFill="1"/>
    <xf numFmtId="0" fontId="68" fillId="64" borderId="0" xfId="0" applyFont="1" applyFill="1" applyAlignment="1">
      <alignment horizontal="left" vertical="top"/>
    </xf>
    <xf numFmtId="0" fontId="62" fillId="64" borderId="22" xfId="0" applyFont="1" applyFill="1" applyBorder="1" applyAlignment="1">
      <alignment vertical="top"/>
    </xf>
    <xf numFmtId="0" fontId="68" fillId="64" borderId="0" xfId="0" applyFont="1" applyFill="1" applyAlignment="1">
      <alignment horizontal="left" vertical="top" indent="18"/>
    </xf>
    <xf numFmtId="0" fontId="68" fillId="64" borderId="0" xfId="0" applyFont="1" applyFill="1" applyAlignment="1">
      <alignment horizontal="left" vertical="top" wrapText="1" indent="18"/>
    </xf>
    <xf numFmtId="0" fontId="62" fillId="64" borderId="37" xfId="0" applyFont="1" applyFill="1" applyBorder="1" applyAlignment="1">
      <alignment vertical="top"/>
    </xf>
    <xf numFmtId="14" fontId="62" fillId="64" borderId="0" xfId="0" applyNumberFormat="1" applyFont="1" applyFill="1"/>
    <xf numFmtId="0" fontId="68" fillId="64" borderId="0" xfId="0" applyFont="1" applyFill="1" applyAlignment="1">
      <alignment vertical="top"/>
    </xf>
    <xf numFmtId="0" fontId="68" fillId="64" borderId="33" xfId="0" applyFont="1" applyFill="1" applyBorder="1" applyAlignment="1">
      <alignment horizontal="center" vertical="center"/>
    </xf>
    <xf numFmtId="0" fontId="68" fillId="64" borderId="11" xfId="0" applyFont="1" applyFill="1" applyBorder="1" applyAlignment="1">
      <alignment horizontal="center" vertical="center"/>
    </xf>
    <xf numFmtId="0" fontId="68" fillId="64" borderId="11" xfId="0" applyFont="1" applyFill="1" applyBorder="1" applyAlignment="1">
      <alignment horizontal="center" vertical="center" wrapText="1"/>
    </xf>
    <xf numFmtId="0" fontId="68" fillId="64" borderId="34" xfId="0" applyFont="1" applyFill="1" applyBorder="1" applyAlignment="1">
      <alignment horizontal="center" vertical="center"/>
    </xf>
    <xf numFmtId="0" fontId="68" fillId="64" borderId="0" xfId="0" applyFont="1" applyFill="1"/>
    <xf numFmtId="164" fontId="62" fillId="64" borderId="18" xfId="0" applyNumberFormat="1" applyFont="1" applyFill="1" applyBorder="1" applyAlignment="1">
      <alignment horizontal="center" vertical="center"/>
    </xf>
    <xf numFmtId="14" fontId="62" fillId="64" borderId="10" xfId="0" applyNumberFormat="1" applyFont="1" applyFill="1" applyBorder="1" applyAlignment="1">
      <alignment horizontal="left" vertical="center" indent="1"/>
    </xf>
    <xf numFmtId="0" fontId="62" fillId="64" borderId="16" xfId="0" applyFont="1" applyFill="1" applyBorder="1" applyAlignment="1">
      <alignment horizontal="left" vertical="center" indent="1"/>
    </xf>
    <xf numFmtId="0" fontId="62" fillId="64" borderId="10" xfId="0" applyFont="1" applyFill="1" applyBorder="1" applyAlignment="1">
      <alignment horizontal="left" vertical="center" indent="1"/>
    </xf>
    <xf numFmtId="0" fontId="62" fillId="64" borderId="10" xfId="0" applyFont="1" applyFill="1" applyBorder="1" applyAlignment="1">
      <alignment horizontal="left" vertical="center" wrapText="1" indent="1"/>
    </xf>
    <xf numFmtId="164" fontId="62" fillId="64" borderId="32" xfId="0" applyNumberFormat="1" applyFont="1" applyFill="1" applyBorder="1" applyAlignment="1">
      <alignment horizontal="left" vertical="center"/>
    </xf>
    <xf numFmtId="0" fontId="62" fillId="64" borderId="35" xfId="0" applyFont="1" applyFill="1" applyBorder="1" applyAlignment="1">
      <alignment horizontal="left" vertical="center" indent="1"/>
    </xf>
    <xf numFmtId="0" fontId="62" fillId="64" borderId="35" xfId="0" applyFont="1" applyFill="1" applyBorder="1" applyAlignment="1">
      <alignment horizontal="left" vertical="center" wrapText="1" indent="1"/>
    </xf>
    <xf numFmtId="0" fontId="62" fillId="64" borderId="36" xfId="0" applyFont="1" applyFill="1" applyBorder="1" applyAlignment="1">
      <alignment horizontal="left" vertical="center" indent="1"/>
    </xf>
    <xf numFmtId="0" fontId="62" fillId="64" borderId="0" xfId="0" applyFont="1" applyFill="1" applyAlignment="1">
      <alignment horizontal="left" vertical="top"/>
    </xf>
    <xf numFmtId="0" fontId="62" fillId="64" borderId="0" xfId="0" applyFont="1" applyFill="1" applyAlignment="1">
      <alignment horizontal="left" vertical="top" wrapText="1"/>
    </xf>
    <xf numFmtId="0" fontId="62" fillId="64" borderId="0" xfId="0" applyFont="1" applyFill="1" applyAlignment="1">
      <alignment vertical="top" wrapText="1"/>
    </xf>
    <xf numFmtId="166" fontId="0" fillId="33" borderId="21" xfId="0" applyNumberFormat="1" applyFill="1" applyBorder="1" applyAlignment="1" applyProtection="1">
      <alignment horizontal="center" vertical="center"/>
      <protection locked="0"/>
    </xf>
    <xf numFmtId="0" fontId="0" fillId="65" borderId="0" xfId="0" applyFill="1" applyProtection="1">
      <protection hidden="1"/>
    </xf>
    <xf numFmtId="0" fontId="71" fillId="34" borderId="0" xfId="43" applyFont="1" applyFill="1" applyAlignment="1" applyProtection="1">
      <alignment horizontal="left" vertical="center" indent="2"/>
      <protection hidden="1"/>
    </xf>
    <xf numFmtId="0" fontId="0" fillId="63" borderId="10" xfId="0" applyFill="1" applyBorder="1" applyAlignment="1" applyProtection="1">
      <alignment horizontal="left" vertical="center" indent="1"/>
      <protection hidden="1"/>
    </xf>
    <xf numFmtId="14" fontId="0" fillId="63" borderId="14" xfId="0" applyNumberFormat="1" applyFill="1" applyBorder="1" applyAlignment="1" applyProtection="1">
      <alignment horizontal="left" vertical="center"/>
      <protection locked="0"/>
    </xf>
    <xf numFmtId="0" fontId="0" fillId="63" borderId="17" xfId="0" applyFill="1" applyBorder="1" applyAlignment="1" applyProtection="1">
      <alignment horizontal="left" vertical="center"/>
      <protection locked="0"/>
    </xf>
    <xf numFmtId="169" fontId="22" fillId="63" borderId="17" xfId="1999" applyNumberFormat="1" applyFont="1" applyFill="1" applyBorder="1" applyAlignment="1" applyProtection="1">
      <alignment horizontal="left" vertical="center"/>
      <protection locked="0" hidden="1"/>
    </xf>
    <xf numFmtId="169" fontId="22" fillId="63" borderId="21" xfId="1999" applyNumberFormat="1" applyFont="1" applyFill="1" applyBorder="1" applyAlignment="1" applyProtection="1">
      <alignment horizontal="left" vertical="center"/>
      <protection locked="0" hidden="1"/>
    </xf>
    <xf numFmtId="4" fontId="1" fillId="67" borderId="13" xfId="1" applyNumberFormat="1" applyFont="1" applyFill="1" applyBorder="1" applyAlignment="1" applyProtection="1">
      <alignment horizontal="center" vertical="center"/>
      <protection hidden="1"/>
    </xf>
    <xf numFmtId="7" fontId="1" fillId="67" borderId="20" xfId="1998" applyNumberFormat="1" applyFont="1" applyFill="1" applyBorder="1" applyAlignment="1" applyProtection="1">
      <alignment horizontal="center" vertical="center"/>
      <protection hidden="1"/>
    </xf>
    <xf numFmtId="4" fontId="1" fillId="67" borderId="14" xfId="1" applyNumberFormat="1" applyFont="1" applyFill="1" applyBorder="1" applyAlignment="1" applyProtection="1">
      <alignment horizontal="center" vertical="center"/>
      <protection hidden="1"/>
    </xf>
    <xf numFmtId="7" fontId="1" fillId="67" borderId="21" xfId="1998" applyNumberFormat="1" applyFont="1" applyFill="1" applyBorder="1" applyAlignment="1" applyProtection="1">
      <alignment horizontal="center" vertical="center"/>
      <protection hidden="1"/>
    </xf>
    <xf numFmtId="39" fontId="1" fillId="67" borderId="14" xfId="1" applyNumberFormat="1" applyFont="1" applyFill="1" applyBorder="1" applyAlignment="1" applyProtection="1">
      <alignment horizontal="center" vertical="center"/>
      <protection hidden="1"/>
    </xf>
    <xf numFmtId="0" fontId="0" fillId="66" borderId="12" xfId="0" applyFill="1" applyBorder="1" applyAlignment="1" applyProtection="1">
      <alignment horizontal="left" vertical="center" indent="1"/>
      <protection hidden="1"/>
    </xf>
    <xf numFmtId="0" fontId="0" fillId="66" borderId="15" xfId="0" applyFill="1" applyBorder="1" applyAlignment="1" applyProtection="1">
      <alignment horizontal="left" vertical="center" indent="1"/>
      <protection hidden="1"/>
    </xf>
    <xf numFmtId="0" fontId="0" fillId="66" borderId="19" xfId="0" applyFill="1" applyBorder="1" applyAlignment="1" applyProtection="1">
      <alignment horizontal="left" vertical="center" indent="1"/>
      <protection hidden="1"/>
    </xf>
    <xf numFmtId="49" fontId="1" fillId="63" borderId="17" xfId="1" applyNumberFormat="1" applyFont="1" applyFill="1" applyBorder="1" applyAlignment="1" applyProtection="1">
      <alignment horizontal="center" vertical="center"/>
      <protection locked="0"/>
    </xf>
    <xf numFmtId="166" fontId="0" fillId="61" borderId="10" xfId="0" applyNumberFormat="1" applyFill="1" applyBorder="1" applyAlignment="1" applyProtection="1">
      <alignment horizontal="center" vertical="center"/>
      <protection hidden="1"/>
    </xf>
    <xf numFmtId="166" fontId="0" fillId="34" borderId="10" xfId="0" applyNumberFormat="1" applyFill="1" applyBorder="1" applyAlignment="1" applyProtection="1">
      <alignment horizontal="center" vertical="center"/>
      <protection hidden="1"/>
    </xf>
    <xf numFmtId="49" fontId="1" fillId="63" borderId="14" xfId="1" applyNumberFormat="1" applyFont="1" applyFill="1" applyBorder="1" applyAlignment="1" applyProtection="1">
      <alignment horizontal="center" vertical="center"/>
      <protection locked="0"/>
    </xf>
    <xf numFmtId="168" fontId="1" fillId="63" borderId="17" xfId="1" applyNumberFormat="1" applyFont="1" applyFill="1" applyBorder="1" applyAlignment="1" applyProtection="1">
      <alignment horizontal="center" vertical="center"/>
      <protection locked="0"/>
    </xf>
    <xf numFmtId="0" fontId="0" fillId="63" borderId="17" xfId="0" applyFill="1" applyBorder="1" applyAlignment="1" applyProtection="1">
      <alignment horizontal="center" vertical="center"/>
      <protection locked="0"/>
    </xf>
    <xf numFmtId="7" fontId="1" fillId="63" borderId="21" xfId="1" applyNumberFormat="1" applyFont="1" applyFill="1" applyBorder="1" applyAlignment="1" applyProtection="1">
      <alignment horizontal="center" vertical="center"/>
      <protection locked="0"/>
    </xf>
    <xf numFmtId="1" fontId="0" fillId="33" borderId="14" xfId="0" applyNumberFormat="1" applyFill="1" applyBorder="1" applyAlignment="1" applyProtection="1">
      <alignment horizontal="center" vertical="center"/>
      <protection locked="0"/>
    </xf>
    <xf numFmtId="166" fontId="1" fillId="33" borderId="21" xfId="1" applyNumberFormat="1" applyFont="1" applyFill="1" applyBorder="1" applyAlignment="1" applyProtection="1">
      <alignment horizontal="center" vertical="center"/>
      <protection locked="0"/>
    </xf>
    <xf numFmtId="0" fontId="17" fillId="34" borderId="56" xfId="0" applyFont="1" applyFill="1" applyBorder="1"/>
    <xf numFmtId="0" fontId="0" fillId="34" borderId="40" xfId="0" applyFill="1" applyBorder="1"/>
    <xf numFmtId="0" fontId="17" fillId="34" borderId="40" xfId="0" applyFont="1" applyFill="1" applyBorder="1"/>
    <xf numFmtId="0" fontId="17" fillId="34" borderId="54" xfId="0" applyFont="1" applyFill="1" applyBorder="1"/>
    <xf numFmtId="0" fontId="13" fillId="34" borderId="54" xfId="0" applyFont="1" applyFill="1" applyBorder="1" applyAlignment="1">
      <alignment horizontal="center" wrapText="1"/>
    </xf>
    <xf numFmtId="0" fontId="17" fillId="34" borderId="55" xfId="0" applyFont="1" applyFill="1" applyBorder="1"/>
    <xf numFmtId="0" fontId="0" fillId="34" borderId="41" xfId="0" applyFill="1" applyBorder="1"/>
    <xf numFmtId="0" fontId="17" fillId="34" borderId="41" xfId="0" applyFont="1" applyFill="1" applyBorder="1"/>
    <xf numFmtId="0" fontId="0" fillId="34" borderId="0" xfId="0" applyFill="1" applyAlignment="1" applyProtection="1">
      <alignment horizontal="center" vertical="center" wrapText="1"/>
      <protection hidden="1"/>
    </xf>
    <xf numFmtId="0" fontId="16" fillId="66" borderId="12" xfId="0" applyFont="1" applyFill="1" applyBorder="1" applyAlignment="1" applyProtection="1">
      <alignment horizontal="right" vertical="center"/>
      <protection hidden="1"/>
    </xf>
    <xf numFmtId="0" fontId="16" fillId="66" borderId="15" xfId="0" applyFont="1" applyFill="1" applyBorder="1" applyAlignment="1" applyProtection="1">
      <alignment horizontal="right" vertical="center"/>
      <protection hidden="1"/>
    </xf>
    <xf numFmtId="0" fontId="16" fillId="66" borderId="48" xfId="0" applyFont="1" applyFill="1" applyBorder="1" applyAlignment="1" applyProtection="1">
      <alignment horizontal="right" vertical="center"/>
      <protection hidden="1"/>
    </xf>
    <xf numFmtId="0" fontId="16" fillId="66" borderId="49" xfId="0" applyFont="1" applyFill="1" applyBorder="1" applyAlignment="1" applyProtection="1">
      <alignment horizontal="right" vertical="center"/>
      <protection hidden="1"/>
    </xf>
    <xf numFmtId="0" fontId="0" fillId="34" borderId="0" xfId="0" applyFill="1" applyAlignment="1" applyProtection="1">
      <alignment vertical="top" wrapText="1"/>
      <protection hidden="1"/>
    </xf>
    <xf numFmtId="0" fontId="0" fillId="34" borderId="0" xfId="0" applyFill="1" applyAlignment="1" applyProtection="1">
      <alignment vertical="top"/>
      <protection hidden="1"/>
    </xf>
    <xf numFmtId="166" fontId="0" fillId="63" borderId="17" xfId="0" applyNumberFormat="1" applyFill="1" applyBorder="1" applyAlignment="1" applyProtection="1">
      <alignment horizontal="left" vertical="center"/>
      <protection locked="0"/>
    </xf>
    <xf numFmtId="167" fontId="58" fillId="36" borderId="19" xfId="0" applyNumberFormat="1" applyFont="1" applyFill="1" applyBorder="1" applyAlignment="1" applyProtection="1">
      <alignment horizontal="center" vertical="center"/>
      <protection hidden="1"/>
    </xf>
    <xf numFmtId="166" fontId="0" fillId="61" borderId="38" xfId="0" applyNumberFormat="1" applyFill="1" applyBorder="1" applyAlignment="1" applyProtection="1">
      <alignment horizontal="center" vertical="center"/>
      <protection hidden="1"/>
    </xf>
    <xf numFmtId="166" fontId="0" fillId="34" borderId="38" xfId="0" applyNumberFormat="1" applyFill="1" applyBorder="1" applyAlignment="1" applyProtection="1">
      <alignment horizontal="center" vertical="center"/>
      <protection hidden="1"/>
    </xf>
    <xf numFmtId="166" fontId="58" fillId="36" borderId="47" xfId="0" applyNumberFormat="1" applyFont="1" applyFill="1" applyBorder="1" applyAlignment="1" applyProtection="1">
      <alignment horizontal="center" vertical="center"/>
      <protection hidden="1"/>
    </xf>
    <xf numFmtId="0" fontId="0" fillId="66" borderId="60" xfId="0" applyFill="1" applyBorder="1" applyAlignment="1" applyProtection="1">
      <alignment horizontal="left" vertical="center" indent="1"/>
      <protection hidden="1"/>
    </xf>
    <xf numFmtId="7" fontId="1" fillId="67" borderId="61" xfId="1998" applyNumberFormat="1" applyFont="1" applyFill="1" applyBorder="1" applyAlignment="1" applyProtection="1">
      <alignment horizontal="center" vertical="center"/>
      <protection hidden="1"/>
    </xf>
    <xf numFmtId="7" fontId="1" fillId="67" borderId="62" xfId="1998" applyNumberFormat="1" applyFont="1" applyFill="1" applyBorder="1" applyAlignment="1" applyProtection="1">
      <alignment horizontal="center" vertical="center"/>
      <protection hidden="1"/>
    </xf>
    <xf numFmtId="0" fontId="0" fillId="34" borderId="55" xfId="0" applyFill="1" applyBorder="1" applyAlignment="1" applyProtection="1">
      <alignment vertical="center" wrapText="1"/>
      <protection hidden="1"/>
    </xf>
    <xf numFmtId="0" fontId="0" fillId="34" borderId="41" xfId="0" applyFill="1" applyBorder="1" applyAlignment="1" applyProtection="1">
      <alignment vertical="center" wrapText="1"/>
      <protection hidden="1"/>
    </xf>
    <xf numFmtId="0" fontId="0" fillId="34" borderId="59" xfId="0" applyFill="1" applyBorder="1" applyAlignment="1" applyProtection="1">
      <alignment vertical="center" wrapText="1"/>
      <protection hidden="1"/>
    </xf>
    <xf numFmtId="166" fontId="1" fillId="67" borderId="61" xfId="1998" applyNumberFormat="1" applyFont="1" applyFill="1" applyBorder="1" applyAlignment="1" applyProtection="1">
      <alignment horizontal="center" vertical="center"/>
      <protection hidden="1"/>
    </xf>
    <xf numFmtId="0" fontId="0" fillId="36" borderId="60" xfId="0" applyFill="1" applyBorder="1" applyAlignment="1" applyProtection="1">
      <alignment horizontal="left" vertical="center" indent="1"/>
      <protection hidden="1"/>
    </xf>
    <xf numFmtId="0" fontId="0" fillId="34" borderId="0" xfId="0" applyFill="1" applyAlignment="1" applyProtection="1">
      <alignment horizontal="left" vertical="top"/>
      <protection hidden="1"/>
    </xf>
    <xf numFmtId="166" fontId="0" fillId="34" borderId="64" xfId="0" applyNumberFormat="1" applyFill="1" applyBorder="1" applyAlignment="1" applyProtection="1">
      <alignment horizontal="center" vertical="center"/>
      <protection hidden="1"/>
    </xf>
    <xf numFmtId="170" fontId="0" fillId="35" borderId="10" xfId="0" applyNumberFormat="1" applyFill="1" applyBorder="1" applyAlignment="1">
      <alignment horizontal="left" vertical="center" indent="1"/>
    </xf>
    <xf numFmtId="0" fontId="0" fillId="66" borderId="39" xfId="0" applyFill="1" applyBorder="1" applyAlignment="1" applyProtection="1">
      <alignment horizontal="left" vertical="center" indent="1"/>
      <protection hidden="1"/>
    </xf>
    <xf numFmtId="0" fontId="76" fillId="35" borderId="10" xfId="0" applyFont="1" applyFill="1" applyBorder="1" applyAlignment="1">
      <alignment horizontal="left" vertical="center" indent="1"/>
    </xf>
    <xf numFmtId="2" fontId="76" fillId="35" borderId="10" xfId="0" applyNumberFormat="1" applyFont="1" applyFill="1" applyBorder="1" applyAlignment="1">
      <alignment horizontal="left" vertical="center" indent="1"/>
    </xf>
    <xf numFmtId="4" fontId="1" fillId="35" borderId="13" xfId="1" applyNumberFormat="1" applyFont="1" applyFill="1" applyBorder="1" applyAlignment="1" applyProtection="1">
      <alignment horizontal="center" vertical="center"/>
      <protection hidden="1"/>
    </xf>
    <xf numFmtId="4" fontId="1" fillId="35" borderId="14" xfId="1" applyNumberFormat="1" applyFont="1" applyFill="1" applyBorder="1" applyAlignment="1" applyProtection="1">
      <alignment horizontal="center" vertical="center"/>
      <protection hidden="1"/>
    </xf>
    <xf numFmtId="7" fontId="1" fillId="35" borderId="20" xfId="1998" applyNumberFormat="1" applyFont="1" applyFill="1" applyBorder="1" applyAlignment="1" applyProtection="1">
      <alignment horizontal="center" vertical="center"/>
      <protection hidden="1"/>
    </xf>
    <xf numFmtId="7" fontId="1" fillId="35" borderId="21" xfId="1998" applyNumberFormat="1" applyFont="1" applyFill="1" applyBorder="1" applyAlignment="1" applyProtection="1">
      <alignment horizontal="center" vertical="center"/>
      <protection hidden="1"/>
    </xf>
    <xf numFmtId="49" fontId="1" fillId="63" borderId="65" xfId="1" applyNumberFormat="1" applyFont="1" applyFill="1" applyBorder="1" applyAlignment="1" applyProtection="1">
      <alignment horizontal="center" vertical="center"/>
      <protection locked="0"/>
    </xf>
    <xf numFmtId="0" fontId="0" fillId="33" borderId="65" xfId="0" applyFill="1" applyBorder="1" applyAlignment="1" applyProtection="1">
      <alignment horizontal="center" vertical="center"/>
      <protection locked="0"/>
    </xf>
    <xf numFmtId="1" fontId="1" fillId="33" borderId="65" xfId="1" applyNumberFormat="1" applyFont="1" applyFill="1" applyBorder="1" applyAlignment="1" applyProtection="1">
      <alignment horizontal="center" vertical="center"/>
      <protection hidden="1"/>
    </xf>
    <xf numFmtId="37" fontId="0" fillId="35" borderId="10" xfId="0" applyNumberFormat="1" applyFill="1" applyBorder="1" applyAlignment="1">
      <alignment horizontal="left" vertical="center" indent="1"/>
    </xf>
    <xf numFmtId="0" fontId="78" fillId="0" borderId="0" xfId="0" applyFont="1" applyAlignment="1">
      <alignment vertical="center"/>
    </xf>
    <xf numFmtId="0" fontId="79" fillId="0" borderId="0" xfId="0" applyFont="1" applyAlignment="1">
      <alignment vertical="center"/>
    </xf>
    <xf numFmtId="0" fontId="80" fillId="0" borderId="0" xfId="0" applyFont="1" applyAlignment="1">
      <alignment horizontal="left" vertical="center" indent="4"/>
    </xf>
    <xf numFmtId="0" fontId="62" fillId="0" borderId="0" xfId="0" applyFont="1" applyAlignment="1">
      <alignment horizontal="left" vertical="center" indent="4"/>
    </xf>
    <xf numFmtId="0" fontId="62" fillId="0" borderId="0" xfId="0" applyFont="1" applyAlignment="1">
      <alignment vertical="center"/>
    </xf>
    <xf numFmtId="0" fontId="62" fillId="0" borderId="0" xfId="0" applyFont="1" applyAlignment="1">
      <alignment horizontal="left" vertical="center" indent="2"/>
    </xf>
    <xf numFmtId="13" fontId="0" fillId="35" borderId="10" xfId="1" applyNumberFormat="1" applyFont="1" applyFill="1" applyBorder="1" applyAlignment="1">
      <alignment horizontal="left" vertical="center" indent="1"/>
    </xf>
    <xf numFmtId="4" fontId="1" fillId="67" borderId="10" xfId="1" applyNumberFormat="1" applyFont="1" applyFill="1" applyBorder="1" applyAlignment="1" applyProtection="1">
      <alignment horizontal="center" vertical="center"/>
      <protection hidden="1"/>
    </xf>
    <xf numFmtId="4" fontId="1" fillId="67" borderId="17" xfId="1" applyNumberFormat="1" applyFont="1" applyFill="1" applyBorder="1" applyAlignment="1" applyProtection="1">
      <alignment horizontal="center" vertical="center"/>
      <protection hidden="1"/>
    </xf>
    <xf numFmtId="0" fontId="0" fillId="36" borderId="65" xfId="0" applyFill="1" applyBorder="1" applyAlignment="1" applyProtection="1">
      <alignment horizontal="left" vertical="center" indent="1"/>
      <protection hidden="1"/>
    </xf>
    <xf numFmtId="0" fontId="0" fillId="36" borderId="67" xfId="0" applyFill="1" applyBorder="1" applyAlignment="1" applyProtection="1">
      <alignment horizontal="left" vertical="center" indent="1"/>
      <protection hidden="1"/>
    </xf>
    <xf numFmtId="0" fontId="0" fillId="36" borderId="68" xfId="0" applyFill="1" applyBorder="1" applyAlignment="1" applyProtection="1">
      <alignment horizontal="left" vertical="center" indent="1"/>
      <protection hidden="1"/>
    </xf>
    <xf numFmtId="37" fontId="1" fillId="33" borderId="65" xfId="1" applyNumberFormat="1" applyFont="1" applyFill="1" applyBorder="1" applyAlignment="1" applyProtection="1">
      <alignment horizontal="center" vertical="center"/>
      <protection locked="0"/>
    </xf>
    <xf numFmtId="49" fontId="1" fillId="33" borderId="67" xfId="1" applyNumberFormat="1" applyFont="1" applyFill="1" applyBorder="1" applyAlignment="1" applyProtection="1">
      <alignment horizontal="center" vertical="center"/>
      <protection locked="0"/>
    </xf>
    <xf numFmtId="166" fontId="1" fillId="33" borderId="68" xfId="1998" applyNumberFormat="1" applyFont="1" applyFill="1" applyBorder="1" applyAlignment="1" applyProtection="1">
      <alignment horizontal="center" vertical="center"/>
      <protection locked="0"/>
    </xf>
    <xf numFmtId="4" fontId="1" fillId="35" borderId="10" xfId="1" applyNumberFormat="1" applyFont="1" applyFill="1" applyBorder="1" applyAlignment="1" applyProtection="1">
      <alignment horizontal="center" vertical="center"/>
      <protection hidden="1"/>
    </xf>
    <xf numFmtId="4" fontId="1" fillId="35" borderId="17" xfId="1" applyNumberFormat="1" applyFont="1" applyFill="1" applyBorder="1" applyAlignment="1" applyProtection="1">
      <alignment horizontal="center" vertical="center"/>
      <protection hidden="1"/>
    </xf>
    <xf numFmtId="4" fontId="1" fillId="35" borderId="35" xfId="1" applyNumberFormat="1" applyFont="1" applyFill="1" applyBorder="1" applyAlignment="1" applyProtection="1">
      <alignment horizontal="center" vertical="center"/>
      <protection hidden="1"/>
    </xf>
    <xf numFmtId="4" fontId="1" fillId="35" borderId="63" xfId="1" applyNumberFormat="1" applyFont="1" applyFill="1" applyBorder="1" applyAlignment="1" applyProtection="1">
      <alignment horizontal="center" vertical="center"/>
      <protection hidden="1"/>
    </xf>
    <xf numFmtId="39" fontId="1" fillId="67" borderId="17" xfId="1" applyNumberFormat="1" applyFont="1" applyFill="1" applyBorder="1" applyAlignment="1" applyProtection="1">
      <alignment horizontal="center" vertical="center"/>
      <protection hidden="1"/>
    </xf>
    <xf numFmtId="39" fontId="1" fillId="67" borderId="63" xfId="1" applyNumberFormat="1" applyFont="1" applyFill="1" applyBorder="1" applyAlignment="1" applyProtection="1">
      <alignment horizontal="center" vertical="center"/>
      <protection hidden="1"/>
    </xf>
    <xf numFmtId="39" fontId="1" fillId="67" borderId="21" xfId="1998" applyNumberFormat="1" applyFont="1" applyFill="1" applyBorder="1" applyAlignment="1" applyProtection="1">
      <alignment horizontal="center" vertical="center"/>
      <protection hidden="1"/>
    </xf>
    <xf numFmtId="168" fontId="1" fillId="63" borderId="38" xfId="1" applyNumberFormat="1" applyFont="1" applyFill="1" applyBorder="1" applyAlignment="1" applyProtection="1">
      <alignment horizontal="center" vertical="center"/>
      <protection locked="0"/>
    </xf>
    <xf numFmtId="0" fontId="0" fillId="63" borderId="38" xfId="0" applyFill="1" applyBorder="1" applyAlignment="1" applyProtection="1">
      <alignment horizontal="center" vertical="center"/>
      <protection locked="0"/>
    </xf>
    <xf numFmtId="7" fontId="1" fillId="63" borderId="47" xfId="1" applyNumberFormat="1" applyFont="1" applyFill="1" applyBorder="1" applyAlignment="1" applyProtection="1">
      <alignment horizontal="center" vertical="center"/>
      <protection locked="0"/>
    </xf>
    <xf numFmtId="168" fontId="1" fillId="63" borderId="45" xfId="1" applyNumberFormat="1" applyFont="1" applyFill="1" applyBorder="1" applyAlignment="1" applyProtection="1">
      <alignment horizontal="center" vertical="center"/>
      <protection locked="0"/>
    </xf>
    <xf numFmtId="2" fontId="0" fillId="35" borderId="10" xfId="1" applyNumberFormat="1" applyFont="1" applyFill="1" applyBorder="1" applyAlignment="1">
      <alignment horizontal="left" vertical="center" indent="1"/>
    </xf>
    <xf numFmtId="39" fontId="1" fillId="67" borderId="69" xfId="1" applyNumberFormat="1" applyFont="1" applyFill="1" applyBorder="1" applyAlignment="1" applyProtection="1">
      <alignment horizontal="center" vertical="center"/>
      <protection hidden="1"/>
    </xf>
    <xf numFmtId="39" fontId="1" fillId="67" borderId="21" xfId="1" applyNumberFormat="1" applyFont="1" applyFill="1" applyBorder="1" applyAlignment="1" applyProtection="1">
      <alignment horizontal="center" vertical="center"/>
      <protection hidden="1"/>
    </xf>
    <xf numFmtId="0" fontId="0" fillId="36" borderId="66" xfId="0" applyFill="1" applyBorder="1" applyAlignment="1" applyProtection="1">
      <alignment horizontal="center" vertical="center" wrapText="1"/>
      <protection hidden="1"/>
    </xf>
    <xf numFmtId="49" fontId="1" fillId="63" borderId="66" xfId="1" applyNumberFormat="1" applyFont="1" applyFill="1" applyBorder="1" applyAlignment="1" applyProtection="1">
      <alignment horizontal="center" vertical="center"/>
      <protection locked="0"/>
    </xf>
    <xf numFmtId="49" fontId="0" fillId="33" borderId="65" xfId="0" applyNumberFormat="1" applyFill="1" applyBorder="1" applyAlignment="1" applyProtection="1">
      <alignment horizontal="center" vertical="center"/>
      <protection locked="0" hidden="1"/>
    </xf>
    <xf numFmtId="2" fontId="62" fillId="64" borderId="18" xfId="0" applyNumberFormat="1" applyFont="1" applyFill="1" applyBorder="1" applyAlignment="1">
      <alignment horizontal="center" vertical="center"/>
    </xf>
    <xf numFmtId="2" fontId="62" fillId="64" borderId="0" xfId="0" applyNumberFormat="1" applyFont="1" applyFill="1"/>
    <xf numFmtId="2" fontId="46" fillId="34" borderId="22" xfId="0" applyNumberFormat="1" applyFont="1" applyFill="1" applyBorder="1" applyAlignment="1" applyProtection="1">
      <alignment horizontal="center"/>
      <protection hidden="1"/>
    </xf>
    <xf numFmtId="0" fontId="67" fillId="64" borderId="0" xfId="43" applyFont="1" applyFill="1" applyAlignment="1" applyProtection="1">
      <alignment horizontal="left" vertical="center"/>
      <protection hidden="1"/>
    </xf>
    <xf numFmtId="0" fontId="73" fillId="34" borderId="0" xfId="0" applyFont="1" applyFill="1" applyAlignment="1" applyProtection="1">
      <alignment horizontal="center" vertical="center"/>
      <protection hidden="1"/>
    </xf>
    <xf numFmtId="0" fontId="70" fillId="34" borderId="0" xfId="43" applyFont="1" applyFill="1" applyAlignment="1" applyProtection="1">
      <alignment horizontal="left" vertical="center"/>
      <protection hidden="1"/>
    </xf>
    <xf numFmtId="0" fontId="72" fillId="34" borderId="0" xfId="43" applyFont="1" applyFill="1" applyAlignment="1" applyProtection="1">
      <alignment horizontal="left" vertical="center"/>
      <protection hidden="1"/>
    </xf>
    <xf numFmtId="0" fontId="0" fillId="34" borderId="10" xfId="0" applyFill="1" applyBorder="1" applyAlignment="1" applyProtection="1">
      <alignment horizontal="left" vertical="center" wrapText="1" indent="1"/>
      <protection hidden="1"/>
    </xf>
    <xf numFmtId="0" fontId="22" fillId="34" borderId="0" xfId="43" applyFont="1" applyFill="1" applyAlignment="1" applyProtection="1">
      <alignment horizontal="left" vertical="center" wrapText="1" indent="2"/>
      <protection hidden="1"/>
    </xf>
    <xf numFmtId="0" fontId="0" fillId="34" borderId="16" xfId="0" applyFill="1" applyBorder="1" applyAlignment="1" applyProtection="1">
      <alignment horizontal="left" vertical="center" wrapText="1" indent="1"/>
      <protection hidden="1"/>
    </xf>
    <xf numFmtId="0" fontId="0" fillId="34" borderId="18" xfId="0" applyFill="1" applyBorder="1" applyAlignment="1" applyProtection="1">
      <alignment horizontal="left" vertical="center" wrapText="1" indent="1"/>
      <protection hidden="1"/>
    </xf>
    <xf numFmtId="0" fontId="22" fillId="34" borderId="0" xfId="43" applyFont="1" applyFill="1" applyAlignment="1" applyProtection="1">
      <alignment horizontal="left" vertical="top" wrapText="1"/>
      <protection hidden="1"/>
    </xf>
    <xf numFmtId="0" fontId="70" fillId="34" borderId="22" xfId="43" applyFont="1" applyFill="1" applyBorder="1" applyAlignment="1" applyProtection="1">
      <alignment horizontal="left" vertical="center"/>
      <protection hidden="1"/>
    </xf>
    <xf numFmtId="0" fontId="25" fillId="34" borderId="22" xfId="43" applyFont="1" applyFill="1" applyBorder="1" applyAlignment="1" applyProtection="1">
      <alignment horizontal="left" vertical="center"/>
      <protection hidden="1"/>
    </xf>
    <xf numFmtId="0" fontId="0" fillId="33" borderId="10" xfId="0" applyFill="1" applyBorder="1" applyAlignment="1" applyProtection="1">
      <alignment horizontal="left" vertical="center" indent="1"/>
      <protection hidden="1"/>
    </xf>
    <xf numFmtId="0" fontId="0" fillId="35" borderId="10" xfId="0" applyFill="1" applyBorder="1" applyAlignment="1" applyProtection="1">
      <alignment horizontal="left" vertical="center" indent="1"/>
      <protection hidden="1"/>
    </xf>
    <xf numFmtId="0" fontId="25" fillId="34" borderId="0" xfId="43" applyFont="1" applyFill="1" applyAlignment="1" applyProtection="1">
      <alignment horizontal="left" vertical="center"/>
      <protection hidden="1"/>
    </xf>
    <xf numFmtId="0" fontId="54" fillId="0" borderId="0" xfId="0" applyFont="1" applyAlignment="1">
      <alignment horizontal="left" vertical="top" wrapText="1"/>
    </xf>
    <xf numFmtId="0" fontId="49" fillId="59" borderId="0" xfId="0" applyFont="1" applyFill="1" applyAlignment="1">
      <alignment horizontal="center" vertical="center"/>
    </xf>
    <xf numFmtId="0" fontId="51" fillId="0" borderId="0" xfId="0" applyFont="1" applyAlignment="1">
      <alignment horizontal="left" vertical="top" wrapText="1"/>
    </xf>
    <xf numFmtId="0" fontId="53" fillId="0" borderId="0" xfId="0" applyFont="1" applyAlignment="1">
      <alignment horizontal="left" vertical="top" wrapText="1"/>
    </xf>
    <xf numFmtId="0" fontId="54" fillId="0" borderId="0" xfId="0" applyFont="1" applyAlignment="1">
      <alignment horizontal="left" vertical="top"/>
    </xf>
    <xf numFmtId="0" fontId="54" fillId="0" borderId="0" xfId="0" applyFont="1" applyAlignment="1">
      <alignment wrapText="1"/>
    </xf>
    <xf numFmtId="0" fontId="0" fillId="0" borderId="0" xfId="0"/>
    <xf numFmtId="0" fontId="16" fillId="36" borderId="42" xfId="0" applyFont="1" applyFill="1" applyBorder="1" applyAlignment="1" applyProtection="1">
      <alignment horizontal="center" vertical="center"/>
      <protection hidden="1"/>
    </xf>
    <xf numFmtId="0" fontId="16" fillId="36" borderId="39" xfId="0" applyFont="1" applyFill="1" applyBorder="1" applyAlignment="1" applyProtection="1">
      <alignment horizontal="center" vertical="center"/>
      <protection hidden="1"/>
    </xf>
    <xf numFmtId="0" fontId="16" fillId="36" borderId="50" xfId="0" applyFont="1" applyFill="1" applyBorder="1" applyAlignment="1" applyProtection="1">
      <alignment horizontal="center" vertical="center"/>
      <protection hidden="1"/>
    </xf>
    <xf numFmtId="0" fontId="16" fillId="36" borderId="34" xfId="0" applyFont="1" applyFill="1" applyBorder="1" applyAlignment="1" applyProtection="1">
      <alignment horizontal="center" vertical="center"/>
      <protection hidden="1"/>
    </xf>
    <xf numFmtId="0" fontId="16" fillId="36" borderId="12" xfId="0" applyFont="1" applyFill="1" applyBorder="1" applyAlignment="1" applyProtection="1">
      <alignment horizontal="center" vertical="center"/>
      <protection hidden="1"/>
    </xf>
    <xf numFmtId="0" fontId="16" fillId="36" borderId="13" xfId="0" applyFont="1" applyFill="1" applyBorder="1" applyAlignment="1" applyProtection="1">
      <alignment horizontal="center" vertical="center"/>
      <protection hidden="1"/>
    </xf>
    <xf numFmtId="0" fontId="16" fillId="36" borderId="14" xfId="0" applyFont="1" applyFill="1" applyBorder="1" applyAlignment="1" applyProtection="1">
      <alignment horizontal="center" vertical="center"/>
      <protection hidden="1"/>
    </xf>
    <xf numFmtId="0" fontId="16" fillId="36" borderId="17" xfId="0" applyFont="1" applyFill="1" applyBorder="1" applyAlignment="1" applyProtection="1">
      <alignment horizontal="center" vertical="center"/>
      <protection hidden="1"/>
    </xf>
    <xf numFmtId="0" fontId="16" fillId="36" borderId="45" xfId="0" applyFont="1" applyFill="1" applyBorder="1" applyAlignment="1" applyProtection="1">
      <alignment horizontal="center" vertical="center" wrapText="1"/>
      <protection hidden="1"/>
    </xf>
    <xf numFmtId="0" fontId="16" fillId="36" borderId="38" xfId="0" applyFont="1" applyFill="1" applyBorder="1" applyAlignment="1" applyProtection="1">
      <alignment horizontal="center" vertical="center" wrapText="1"/>
      <protection hidden="1"/>
    </xf>
    <xf numFmtId="0" fontId="0" fillId="34" borderId="56" xfId="0" applyFill="1" applyBorder="1" applyAlignment="1" applyProtection="1">
      <alignment horizontal="center" vertical="center" wrapText="1"/>
      <protection hidden="1"/>
    </xf>
    <xf numFmtId="0" fontId="0" fillId="34" borderId="40" xfId="0" applyFill="1" applyBorder="1" applyAlignment="1" applyProtection="1">
      <alignment horizontal="center" vertical="center" wrapText="1"/>
      <protection hidden="1"/>
    </xf>
    <xf numFmtId="0" fontId="0" fillId="34" borderId="57" xfId="0" applyFill="1" applyBorder="1" applyAlignment="1" applyProtection="1">
      <alignment horizontal="center" vertical="center" wrapText="1"/>
      <protection hidden="1"/>
    </xf>
    <xf numFmtId="0" fontId="0" fillId="34" borderId="55" xfId="0" applyFill="1" applyBorder="1" applyAlignment="1" applyProtection="1">
      <alignment horizontal="center" vertical="center" wrapText="1"/>
      <protection hidden="1"/>
    </xf>
    <xf numFmtId="0" fontId="0" fillId="34" borderId="41" xfId="0" applyFill="1" applyBorder="1" applyAlignment="1" applyProtection="1">
      <alignment horizontal="center" vertical="center" wrapText="1"/>
      <protection hidden="1"/>
    </xf>
    <xf numFmtId="0" fontId="0" fillId="34" borderId="59" xfId="0" applyFill="1" applyBorder="1" applyAlignment="1" applyProtection="1">
      <alignment horizontal="center" vertical="center" wrapText="1"/>
      <protection hidden="1"/>
    </xf>
    <xf numFmtId="0" fontId="74" fillId="34" borderId="0" xfId="0" applyFont="1" applyFill="1" applyAlignment="1" applyProtection="1">
      <alignment horizontal="left"/>
      <protection hidden="1"/>
    </xf>
    <xf numFmtId="0" fontId="26" fillId="34" borderId="0" xfId="0" applyFont="1" applyFill="1" applyAlignment="1" applyProtection="1">
      <alignment horizontal="left"/>
      <protection hidden="1"/>
    </xf>
    <xf numFmtId="0" fontId="27" fillId="34" borderId="0" xfId="0" applyFont="1" applyFill="1" applyAlignment="1" applyProtection="1">
      <alignment horizontal="left" vertical="center" wrapText="1"/>
      <protection hidden="1"/>
    </xf>
    <xf numFmtId="0" fontId="0" fillId="34" borderId="0" xfId="0" applyFill="1" applyAlignment="1" applyProtection="1">
      <alignment horizontal="left" vertical="top" wrapText="1"/>
      <protection hidden="1"/>
    </xf>
    <xf numFmtId="0" fontId="0" fillId="34" borderId="54" xfId="0" applyFill="1" applyBorder="1" applyAlignment="1" applyProtection="1">
      <alignment horizontal="center" vertical="center" wrapText="1"/>
      <protection hidden="1"/>
    </xf>
    <xf numFmtId="0" fontId="0" fillId="34" borderId="0" xfId="0" applyFill="1" applyAlignment="1" applyProtection="1">
      <alignment horizontal="center" vertical="center" wrapText="1"/>
      <protection hidden="1"/>
    </xf>
    <xf numFmtId="0" fontId="0" fillId="34" borderId="58" xfId="0" applyFill="1" applyBorder="1" applyAlignment="1" applyProtection="1">
      <alignment horizontal="center" vertical="center" wrapText="1"/>
      <protection hidden="1"/>
    </xf>
    <xf numFmtId="2" fontId="0" fillId="34" borderId="0" xfId="0" applyNumberFormat="1" applyFill="1" applyAlignment="1" applyProtection="1">
      <alignment horizontal="left"/>
      <protection hidden="1"/>
    </xf>
    <xf numFmtId="166" fontId="1" fillId="67" borderId="62" xfId="1998" applyNumberFormat="1" applyFont="1" applyFill="1" applyBorder="1" applyAlignment="1" applyProtection="1">
      <alignment horizontal="center" vertical="center"/>
      <protection hidden="1"/>
    </xf>
    <xf numFmtId="166" fontId="1" fillId="67" borderId="61" xfId="1998" applyNumberFormat="1" applyFont="1" applyFill="1" applyBorder="1" applyAlignment="1" applyProtection="1">
      <alignment horizontal="center" vertical="center"/>
      <protection hidden="1"/>
    </xf>
    <xf numFmtId="39" fontId="1" fillId="67" borderId="10" xfId="1" applyNumberFormat="1" applyFont="1" applyFill="1" applyBorder="1" applyAlignment="1" applyProtection="1">
      <alignment horizontal="center" vertical="center"/>
      <protection hidden="1"/>
    </xf>
    <xf numFmtId="39" fontId="1" fillId="67" borderId="17" xfId="1" applyNumberFormat="1" applyFont="1" applyFill="1" applyBorder="1" applyAlignment="1" applyProtection="1">
      <alignment horizontal="center" vertical="center"/>
      <protection hidden="1"/>
    </xf>
    <xf numFmtId="166" fontId="1" fillId="67" borderId="20" xfId="1998" applyNumberFormat="1" applyFont="1" applyFill="1" applyBorder="1" applyAlignment="1" applyProtection="1">
      <alignment horizontal="center" vertical="center"/>
      <protection hidden="1"/>
    </xf>
    <xf numFmtId="166" fontId="1" fillId="67" borderId="21" xfId="1998" applyNumberFormat="1" applyFont="1" applyFill="1" applyBorder="1" applyAlignment="1" applyProtection="1">
      <alignment horizontal="center" vertical="center"/>
      <protection hidden="1"/>
    </xf>
    <xf numFmtId="0" fontId="0" fillId="33" borderId="10" xfId="0" applyFill="1" applyBorder="1" applyAlignment="1" applyProtection="1">
      <alignment horizontal="center" vertical="center"/>
      <protection locked="0"/>
    </xf>
    <xf numFmtId="0" fontId="0" fillId="33" borderId="17" xfId="0" applyFill="1" applyBorder="1" applyAlignment="1" applyProtection="1">
      <alignment horizontal="center" vertical="center"/>
      <protection locked="0"/>
    </xf>
    <xf numFmtId="49" fontId="1" fillId="33" borderId="10" xfId="1" applyNumberFormat="1" applyFont="1" applyFill="1" applyBorder="1" applyAlignment="1" applyProtection="1">
      <alignment horizontal="center" vertical="center"/>
      <protection locked="0"/>
    </xf>
    <xf numFmtId="49" fontId="1" fillId="33" borderId="17" xfId="1" applyNumberFormat="1" applyFont="1" applyFill="1" applyBorder="1" applyAlignment="1" applyProtection="1">
      <alignment horizontal="center" vertical="center"/>
      <protection locked="0"/>
    </xf>
    <xf numFmtId="166" fontId="1" fillId="33" borderId="20" xfId="1" applyNumberFormat="1" applyFont="1" applyFill="1" applyBorder="1" applyAlignment="1" applyProtection="1">
      <alignment horizontal="center" vertical="center"/>
      <protection locked="0"/>
    </xf>
    <xf numFmtId="166" fontId="1" fillId="33" borderId="21" xfId="1" applyNumberFormat="1" applyFont="1" applyFill="1" applyBorder="1" applyAlignment="1" applyProtection="1">
      <alignment horizontal="center" vertical="center"/>
      <protection locked="0"/>
    </xf>
    <xf numFmtId="39" fontId="1" fillId="67" borderId="13" xfId="1" applyNumberFormat="1" applyFont="1" applyFill="1" applyBorder="1" applyAlignment="1" applyProtection="1">
      <alignment horizontal="center" vertical="center"/>
      <protection hidden="1"/>
    </xf>
    <xf numFmtId="39" fontId="1" fillId="67" borderId="14" xfId="1" applyNumberFormat="1" applyFont="1" applyFill="1" applyBorder="1" applyAlignment="1" applyProtection="1">
      <alignment horizontal="center" vertical="center"/>
      <protection hidden="1"/>
    </xf>
    <xf numFmtId="1" fontId="1" fillId="33" borderId="10" xfId="1" applyNumberFormat="1" applyFont="1" applyFill="1" applyBorder="1" applyAlignment="1" applyProtection="1">
      <alignment horizontal="center" vertical="center"/>
      <protection locked="0"/>
    </xf>
    <xf numFmtId="1" fontId="1" fillId="33" borderId="17" xfId="1" applyNumberFormat="1" applyFont="1" applyFill="1" applyBorder="1" applyAlignment="1" applyProtection="1">
      <alignment horizontal="center" vertical="center"/>
      <protection locked="0"/>
    </xf>
    <xf numFmtId="37" fontId="1" fillId="33" borderId="10" xfId="1" applyNumberFormat="1" applyFont="1" applyFill="1" applyBorder="1" applyAlignment="1" applyProtection="1">
      <alignment horizontal="center" vertical="center"/>
      <protection locked="0"/>
    </xf>
    <xf numFmtId="37" fontId="1" fillId="33" borderId="17" xfId="1" applyNumberFormat="1" applyFont="1" applyFill="1" applyBorder="1" applyAlignment="1" applyProtection="1">
      <alignment horizontal="center" vertical="center"/>
      <protection locked="0"/>
    </xf>
    <xf numFmtId="2" fontId="1" fillId="33" borderId="13" xfId="1" applyNumberFormat="1" applyFont="1" applyFill="1" applyBorder="1" applyAlignment="1" applyProtection="1">
      <alignment horizontal="center" vertical="center"/>
      <protection locked="0"/>
    </xf>
    <xf numFmtId="2" fontId="1" fillId="33" borderId="14" xfId="1" applyNumberFormat="1" applyFont="1" applyFill="1" applyBorder="1" applyAlignment="1" applyProtection="1">
      <alignment horizontal="center" vertical="center"/>
      <protection locked="0"/>
    </xf>
    <xf numFmtId="2" fontId="1" fillId="33" borderId="10" xfId="1" applyNumberFormat="1" applyFont="1" applyFill="1" applyBorder="1" applyAlignment="1" applyProtection="1">
      <alignment horizontal="center" vertical="center"/>
      <protection locked="0"/>
    </xf>
    <xf numFmtId="2" fontId="1" fillId="33" borderId="17" xfId="1" applyNumberFormat="1" applyFont="1" applyFill="1" applyBorder="1" applyAlignment="1" applyProtection="1">
      <alignment horizontal="center" vertical="center"/>
      <protection locked="0"/>
    </xf>
    <xf numFmtId="0" fontId="0" fillId="34" borderId="0" xfId="0" applyFill="1" applyAlignment="1" applyProtection="1">
      <alignment horizontal="center" vertical="top" wrapText="1"/>
      <protection hidden="1"/>
    </xf>
    <xf numFmtId="0" fontId="75" fillId="64" borderId="0" xfId="0" applyFont="1" applyFill="1" applyAlignment="1" applyProtection="1">
      <alignment horizontal="left"/>
      <protection hidden="1"/>
    </xf>
    <xf numFmtId="0" fontId="65" fillId="64" borderId="0" xfId="0" applyFont="1" applyFill="1" applyAlignment="1" applyProtection="1">
      <alignment horizontal="left"/>
      <protection hidden="1"/>
    </xf>
    <xf numFmtId="0" fontId="66" fillId="64" borderId="0" xfId="0" applyFont="1" applyFill="1" applyAlignment="1" applyProtection="1">
      <alignment horizontal="left" vertical="center" wrapText="1"/>
      <protection hidden="1"/>
    </xf>
    <xf numFmtId="0" fontId="0" fillId="0" borderId="0" xfId="0" applyAlignment="1">
      <alignment horizontal="left" vertical="top" wrapText="1"/>
    </xf>
    <xf numFmtId="0" fontId="0" fillId="0" borderId="56" xfId="0" applyBorder="1" applyAlignment="1">
      <alignment horizontal="center" vertical="center" wrapText="1"/>
    </xf>
    <xf numFmtId="0" fontId="0" fillId="0" borderId="40" xfId="0" applyBorder="1" applyAlignment="1">
      <alignment horizontal="center" vertical="center" wrapText="1"/>
    </xf>
    <xf numFmtId="0" fontId="0" fillId="0" borderId="57" xfId="0" applyBorder="1" applyAlignment="1">
      <alignment horizontal="center" vertical="center" wrapText="1"/>
    </xf>
    <xf numFmtId="0" fontId="0" fillId="0" borderId="54" xfId="0" applyBorder="1" applyAlignment="1">
      <alignment horizontal="center" vertical="center" wrapText="1"/>
    </xf>
    <xf numFmtId="0" fontId="0" fillId="0" borderId="0" xfId="0" applyAlignment="1">
      <alignment horizontal="center" vertical="center" wrapText="1"/>
    </xf>
    <xf numFmtId="0" fontId="0" fillId="0" borderId="58" xfId="0" applyBorder="1" applyAlignment="1">
      <alignment horizontal="center" vertical="center" wrapText="1"/>
    </xf>
    <xf numFmtId="0" fontId="0" fillId="0" borderId="55"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2" fontId="0" fillId="33" borderId="13" xfId="0" applyNumberFormat="1" applyFill="1" applyBorder="1" applyAlignment="1" applyProtection="1">
      <alignment horizontal="center" vertical="center"/>
      <protection locked="0"/>
    </xf>
    <xf numFmtId="2" fontId="0" fillId="33" borderId="14" xfId="0" applyNumberFormat="1" applyFill="1" applyBorder="1" applyAlignment="1" applyProtection="1">
      <alignment horizontal="center" vertical="center"/>
      <protection locked="0"/>
    </xf>
    <xf numFmtId="2" fontId="0" fillId="33" borderId="10" xfId="0" applyNumberFormat="1" applyFill="1" applyBorder="1" applyAlignment="1" applyProtection="1">
      <alignment horizontal="center" vertical="center"/>
      <protection locked="0"/>
    </xf>
    <xf numFmtId="2" fontId="0" fillId="33" borderId="17" xfId="0" applyNumberFormat="1" applyFill="1" applyBorder="1" applyAlignment="1" applyProtection="1">
      <alignment horizontal="center" vertical="center"/>
      <protection locked="0"/>
    </xf>
    <xf numFmtId="7" fontId="1" fillId="67" borderId="20" xfId="1998" applyNumberFormat="1" applyFont="1" applyFill="1" applyBorder="1" applyAlignment="1" applyProtection="1">
      <alignment horizontal="center" vertical="center"/>
      <protection hidden="1"/>
    </xf>
    <xf numFmtId="7" fontId="1" fillId="67" borderId="21" xfId="1998" applyNumberFormat="1" applyFont="1" applyFill="1" applyBorder="1" applyAlignment="1" applyProtection="1">
      <alignment horizontal="center" vertical="center"/>
      <protection hidden="1"/>
    </xf>
    <xf numFmtId="1" fontId="0" fillId="33" borderId="10" xfId="0" applyNumberFormat="1" applyFill="1" applyBorder="1" applyAlignment="1" applyProtection="1">
      <alignment horizontal="center" vertical="center"/>
      <protection locked="0"/>
    </xf>
    <xf numFmtId="1" fontId="0" fillId="33" borderId="17" xfId="0" applyNumberFormat="1" applyFill="1" applyBorder="1" applyAlignment="1" applyProtection="1">
      <alignment horizontal="center" vertical="center"/>
      <protection locked="0"/>
    </xf>
    <xf numFmtId="49" fontId="0" fillId="33" borderId="10" xfId="0" applyNumberFormat="1" applyFill="1" applyBorder="1" applyAlignment="1" applyProtection="1">
      <alignment horizontal="center" vertical="center"/>
      <protection locked="0"/>
    </xf>
    <xf numFmtId="49" fontId="0" fillId="33" borderId="17" xfId="0" applyNumberFormat="1" applyFill="1" applyBorder="1" applyAlignment="1" applyProtection="1">
      <alignment horizontal="center" vertical="center"/>
      <protection locked="0"/>
    </xf>
    <xf numFmtId="7" fontId="1" fillId="67" borderId="62" xfId="1998" applyNumberFormat="1" applyFont="1" applyFill="1" applyBorder="1" applyAlignment="1" applyProtection="1">
      <alignment horizontal="center" vertical="center"/>
      <protection hidden="1"/>
    </xf>
    <xf numFmtId="7" fontId="1" fillId="67" borderId="61" xfId="1998" applyNumberFormat="1" applyFont="1" applyFill="1" applyBorder="1" applyAlignment="1" applyProtection="1">
      <alignment horizontal="center" vertical="center"/>
      <protection hidden="1"/>
    </xf>
    <xf numFmtId="0" fontId="0" fillId="33" borderId="16" xfId="0" applyFill="1" applyBorder="1" applyAlignment="1" applyProtection="1">
      <alignment horizontal="center" vertical="center"/>
      <protection locked="0"/>
    </xf>
    <xf numFmtId="0" fontId="0" fillId="33" borderId="38" xfId="0" applyFill="1" applyBorder="1" applyAlignment="1" applyProtection="1">
      <alignment horizontal="center" vertical="center"/>
      <protection locked="0"/>
    </xf>
    <xf numFmtId="1" fontId="0" fillId="33" borderId="16" xfId="0" applyNumberFormat="1" applyFill="1" applyBorder="1" applyAlignment="1" applyProtection="1">
      <alignment horizontal="center" vertical="center"/>
      <protection locked="0"/>
    </xf>
    <xf numFmtId="1" fontId="0" fillId="33" borderId="38" xfId="0" applyNumberFormat="1" applyFill="1" applyBorder="1" applyAlignment="1" applyProtection="1">
      <alignment horizontal="center" vertical="center"/>
      <protection locked="0"/>
    </xf>
    <xf numFmtId="1" fontId="0" fillId="33" borderId="44" xfId="0" applyNumberFormat="1" applyFill="1" applyBorder="1" applyAlignment="1" applyProtection="1">
      <alignment horizontal="center" vertical="center"/>
      <protection locked="0"/>
    </xf>
    <xf numFmtId="1" fontId="0" fillId="33" borderId="45" xfId="0" applyNumberFormat="1" applyFill="1" applyBorder="1" applyAlignment="1" applyProtection="1">
      <alignment horizontal="center" vertical="center"/>
      <protection locked="0"/>
    </xf>
    <xf numFmtId="49" fontId="0" fillId="33" borderId="16" xfId="0" applyNumberFormat="1" applyFill="1" applyBorder="1" applyAlignment="1" applyProtection="1">
      <alignment horizontal="center" vertical="center"/>
      <protection locked="0"/>
    </xf>
    <xf numFmtId="49" fontId="0" fillId="33" borderId="38" xfId="0" applyNumberFormat="1" applyFill="1" applyBorder="1" applyAlignment="1" applyProtection="1">
      <alignment horizontal="center" vertical="center"/>
      <protection locked="0"/>
    </xf>
    <xf numFmtId="166" fontId="1" fillId="33" borderId="46" xfId="1" applyNumberFormat="1" applyFont="1" applyFill="1" applyBorder="1" applyAlignment="1" applyProtection="1">
      <alignment horizontal="center" vertical="center"/>
      <protection locked="0"/>
    </xf>
    <xf numFmtId="166" fontId="1" fillId="33" borderId="47" xfId="1" applyNumberFormat="1" applyFont="1" applyFill="1" applyBorder="1" applyAlignment="1" applyProtection="1">
      <alignment horizontal="center" vertical="center"/>
      <protection locked="0"/>
    </xf>
    <xf numFmtId="0" fontId="0" fillId="34" borderId="0" xfId="0" applyFill="1" applyAlignment="1" applyProtection="1">
      <alignment horizontal="left" vertical="top"/>
      <protection hidden="1"/>
    </xf>
    <xf numFmtId="0" fontId="59" fillId="34" borderId="0" xfId="0" applyFont="1" applyFill="1" applyAlignment="1" applyProtection="1">
      <alignment horizontal="left"/>
      <protection hidden="1"/>
    </xf>
    <xf numFmtId="0" fontId="77" fillId="34" borderId="0" xfId="0" applyFont="1" applyFill="1" applyAlignment="1" applyProtection="1">
      <alignment horizontal="left"/>
      <protection hidden="1"/>
    </xf>
    <xf numFmtId="0" fontId="82" fillId="34" borderId="0" xfId="0" applyFont="1" applyFill="1" applyAlignment="1" applyProtection="1">
      <alignment horizontal="left"/>
      <protection hidden="1"/>
    </xf>
    <xf numFmtId="0" fontId="16" fillId="36" borderId="35" xfId="0" applyFont="1" applyFill="1" applyBorder="1" applyAlignment="1">
      <alignment horizontal="center" vertical="center" wrapText="1"/>
    </xf>
    <xf numFmtId="0" fontId="16" fillId="36" borderId="11" xfId="0" applyFont="1" applyFill="1" applyBorder="1" applyAlignment="1">
      <alignment horizontal="center" vertical="center" wrapText="1"/>
    </xf>
    <xf numFmtId="43" fontId="16" fillId="36" borderId="16" xfId="1" applyFont="1" applyFill="1" applyBorder="1" applyAlignment="1">
      <alignment horizontal="center" vertical="center" wrapText="1"/>
    </xf>
    <xf numFmtId="43" fontId="16" fillId="36" borderId="37" xfId="1" applyFont="1" applyFill="1" applyBorder="1" applyAlignment="1">
      <alignment horizontal="center" vertical="center" wrapText="1"/>
    </xf>
    <xf numFmtId="43" fontId="16" fillId="36" borderId="18" xfId="1" applyFont="1" applyFill="1" applyBorder="1" applyAlignment="1">
      <alignment horizontal="center" vertical="center" wrapText="1"/>
    </xf>
    <xf numFmtId="0" fontId="16" fillId="36" borderId="36" xfId="0" applyFont="1" applyFill="1" applyBorder="1" applyAlignment="1">
      <alignment horizontal="center" vertical="center" wrapText="1"/>
    </xf>
    <xf numFmtId="0" fontId="16" fillId="36" borderId="52" xfId="0" applyFont="1" applyFill="1" applyBorder="1" applyAlignment="1">
      <alignment horizontal="center" vertical="center" wrapText="1"/>
    </xf>
    <xf numFmtId="0" fontId="16" fillId="36" borderId="32" xfId="0" applyFont="1" applyFill="1" applyBorder="1" applyAlignment="1">
      <alignment horizontal="center" vertical="center" wrapText="1"/>
    </xf>
    <xf numFmtId="0" fontId="16" fillId="36" borderId="34" xfId="0" applyFont="1" applyFill="1" applyBorder="1" applyAlignment="1">
      <alignment horizontal="center" vertical="center" wrapText="1"/>
    </xf>
    <xf numFmtId="0" fontId="16" fillId="36" borderId="22" xfId="0" applyFont="1" applyFill="1" applyBorder="1" applyAlignment="1">
      <alignment horizontal="center" vertical="center" wrapText="1"/>
    </xf>
    <xf numFmtId="0" fontId="16" fillId="36" borderId="33" xfId="0" applyFont="1" applyFill="1" applyBorder="1" applyAlignment="1">
      <alignment horizontal="center" vertical="center" wrapText="1"/>
    </xf>
  </cellXfs>
  <cellStyles count="2006">
    <cellStyle name="20% - Accent1" xfId="20" builtinId="30" customBuiltin="1"/>
    <cellStyle name="20% - Accent1 2" xfId="56" xr:uid="{00000000-0005-0000-0000-000001000000}"/>
    <cellStyle name="20% - Accent2" xfId="24" builtinId="34" customBuiltin="1"/>
    <cellStyle name="20% - Accent2 2" xfId="57" xr:uid="{00000000-0005-0000-0000-000003000000}"/>
    <cellStyle name="20% - Accent3" xfId="28" builtinId="38" customBuiltin="1"/>
    <cellStyle name="20% - Accent3 2" xfId="58" xr:uid="{00000000-0005-0000-0000-000005000000}"/>
    <cellStyle name="20% - Accent4" xfId="32" builtinId="42" customBuiltin="1"/>
    <cellStyle name="20% - Accent4 2" xfId="59" xr:uid="{00000000-0005-0000-0000-000007000000}"/>
    <cellStyle name="20% - Accent5" xfId="36" builtinId="46" customBuiltin="1"/>
    <cellStyle name="20% - Accent5 2" xfId="60" xr:uid="{00000000-0005-0000-0000-000009000000}"/>
    <cellStyle name="20% - Accent6" xfId="40" builtinId="50" customBuiltin="1"/>
    <cellStyle name="20% - Accent6 2" xfId="61" xr:uid="{00000000-0005-0000-0000-00000B000000}"/>
    <cellStyle name="40% - Accent1" xfId="21" builtinId="31" customBuiltin="1"/>
    <cellStyle name="40% - Accent1 2" xfId="62" xr:uid="{00000000-0005-0000-0000-00000D000000}"/>
    <cellStyle name="40% - Accent2" xfId="25" builtinId="35" customBuiltin="1"/>
    <cellStyle name="40% - Accent2 2" xfId="63" xr:uid="{00000000-0005-0000-0000-00000F000000}"/>
    <cellStyle name="40% - Accent3" xfId="29" builtinId="39" customBuiltin="1"/>
    <cellStyle name="40% - Accent3 2" xfId="64" xr:uid="{00000000-0005-0000-0000-000011000000}"/>
    <cellStyle name="40% - Accent4" xfId="33" builtinId="43" customBuiltin="1"/>
    <cellStyle name="40% - Accent4 2" xfId="65" xr:uid="{00000000-0005-0000-0000-000013000000}"/>
    <cellStyle name="40% - Accent5" xfId="37" builtinId="47" customBuiltin="1"/>
    <cellStyle name="40% - Accent5 2" xfId="66" xr:uid="{00000000-0005-0000-0000-000015000000}"/>
    <cellStyle name="40% - Accent6" xfId="41" builtinId="51" customBuiltin="1"/>
    <cellStyle name="40% - Accent6 2" xfId="67" xr:uid="{00000000-0005-0000-0000-000017000000}"/>
    <cellStyle name="60% - Accent1" xfId="22" builtinId="32" customBuiltin="1"/>
    <cellStyle name="60% - Accent1 2" xfId="68" xr:uid="{00000000-0005-0000-0000-000019000000}"/>
    <cellStyle name="60% - Accent2" xfId="26" builtinId="36" customBuiltin="1"/>
    <cellStyle name="60% - Accent2 2" xfId="69" xr:uid="{00000000-0005-0000-0000-00001B000000}"/>
    <cellStyle name="60% - Accent3" xfId="30" builtinId="40" customBuiltin="1"/>
    <cellStyle name="60% - Accent3 2" xfId="70" xr:uid="{00000000-0005-0000-0000-00001D000000}"/>
    <cellStyle name="60% - Accent4" xfId="34" builtinId="44" customBuiltin="1"/>
    <cellStyle name="60% - Accent4 2" xfId="71" xr:uid="{00000000-0005-0000-0000-00001F000000}"/>
    <cellStyle name="60% - Accent5" xfId="38" builtinId="48" customBuiltin="1"/>
    <cellStyle name="60% - Accent5 2" xfId="72" xr:uid="{00000000-0005-0000-0000-000021000000}"/>
    <cellStyle name="60% - Accent6" xfId="42" builtinId="52" customBuiltin="1"/>
    <cellStyle name="60% - Accent6 2" xfId="73" xr:uid="{00000000-0005-0000-0000-000023000000}"/>
    <cellStyle name="Accent1" xfId="19" builtinId="29" customBuiltin="1"/>
    <cellStyle name="Accent1 2" xfId="74" xr:uid="{00000000-0005-0000-0000-000025000000}"/>
    <cellStyle name="Accent2" xfId="23" builtinId="33" customBuiltin="1"/>
    <cellStyle name="Accent2 2" xfId="75" xr:uid="{00000000-0005-0000-0000-000027000000}"/>
    <cellStyle name="Accent3" xfId="27" builtinId="37" customBuiltin="1"/>
    <cellStyle name="Accent3 2" xfId="76" xr:uid="{00000000-0005-0000-0000-000029000000}"/>
    <cellStyle name="Accent4" xfId="31" builtinId="41" customBuiltin="1"/>
    <cellStyle name="Accent4 2" xfId="77" xr:uid="{00000000-0005-0000-0000-00002B000000}"/>
    <cellStyle name="Accent5" xfId="35" builtinId="45" customBuiltin="1"/>
    <cellStyle name="Accent5 2" xfId="78" xr:uid="{00000000-0005-0000-0000-00002D000000}"/>
    <cellStyle name="Accent6" xfId="39" builtinId="49" customBuiltin="1"/>
    <cellStyle name="Accent6 2" xfId="79" xr:uid="{00000000-0005-0000-0000-00002F000000}"/>
    <cellStyle name="Bad" xfId="8" builtinId="27" customBuiltin="1"/>
    <cellStyle name="Bad 2" xfId="80" xr:uid="{00000000-0005-0000-0000-000031000000}"/>
    <cellStyle name="Calculation" xfId="12" builtinId="22" customBuiltin="1"/>
    <cellStyle name="Calculation 2" xfId="81" xr:uid="{00000000-0005-0000-0000-000033000000}"/>
    <cellStyle name="Check Cell" xfId="14" builtinId="23" customBuiltin="1"/>
    <cellStyle name="Check Cell 2" xfId="82" xr:uid="{00000000-0005-0000-0000-000035000000}"/>
    <cellStyle name="Comma" xfId="1" builtinId="3"/>
    <cellStyle name="Comma 2" xfId="45" xr:uid="{00000000-0005-0000-0000-000037000000}"/>
    <cellStyle name="Comma 2 2" xfId="46" xr:uid="{00000000-0005-0000-0000-000038000000}"/>
    <cellStyle name="Comma 2 2 2" xfId="2002" xr:uid="{57601551-0EFF-44F8-875F-390B7D35B17C}"/>
    <cellStyle name="Comma 2 3" xfId="2001" xr:uid="{1ECF8587-064C-4637-8605-03F259388F90}"/>
    <cellStyle name="Comma 3" xfId="47" xr:uid="{00000000-0005-0000-0000-000039000000}"/>
    <cellStyle name="Comma 3 2" xfId="2003" xr:uid="{2677BBFA-1770-496C-A3AF-4F8C060EF76C}"/>
    <cellStyle name="Comma 4" xfId="48" xr:uid="{00000000-0005-0000-0000-00003A000000}"/>
    <cellStyle name="Comma 5" xfId="44" xr:uid="{00000000-0005-0000-0000-00003B000000}"/>
    <cellStyle name="Comma 5 2" xfId="2000" xr:uid="{1DF561B2-B0DB-4191-BEFD-931FD1677D98}"/>
    <cellStyle name="Currency" xfId="1998" builtinId="4"/>
    <cellStyle name="Currency 2" xfId="83" xr:uid="{00000000-0005-0000-0000-00003C000000}"/>
    <cellStyle name="Currency 3" xfId="84" xr:uid="{00000000-0005-0000-0000-00003D000000}"/>
    <cellStyle name="Explanatory Text" xfId="17" builtinId="53" customBuiltin="1"/>
    <cellStyle name="Explanatory Text 2" xfId="85" xr:uid="{00000000-0005-0000-0000-00003F000000}"/>
    <cellStyle name="Good" xfId="7" builtinId="26" customBuiltin="1"/>
    <cellStyle name="Good 2" xfId="86" xr:uid="{00000000-0005-0000-0000-000041000000}"/>
    <cellStyle name="Heading 1" xfId="3" builtinId="16" customBuiltin="1"/>
    <cellStyle name="Heading 1 2" xfId="87" xr:uid="{00000000-0005-0000-0000-000043000000}"/>
    <cellStyle name="Heading 2" xfId="4" builtinId="17" customBuiltin="1"/>
    <cellStyle name="Heading 2 2" xfId="88" xr:uid="{00000000-0005-0000-0000-000045000000}"/>
    <cellStyle name="Heading 3" xfId="5" builtinId="18" customBuiltin="1"/>
    <cellStyle name="Heading 3 2" xfId="89" xr:uid="{00000000-0005-0000-0000-000047000000}"/>
    <cellStyle name="Heading 4" xfId="6" builtinId="19" customBuiltin="1"/>
    <cellStyle name="Heading 4 2" xfId="90" xr:uid="{00000000-0005-0000-0000-000049000000}"/>
    <cellStyle name="Input" xfId="10" builtinId="20" customBuiltin="1"/>
    <cellStyle name="Input 2" xfId="91" xr:uid="{00000000-0005-0000-0000-00004B000000}"/>
    <cellStyle name="Linked Cell" xfId="13" builtinId="24" customBuiltin="1"/>
    <cellStyle name="Linked Cell 2" xfId="92" xr:uid="{00000000-0005-0000-0000-00004D000000}"/>
    <cellStyle name="Neutral" xfId="9" builtinId="28" customBuiltin="1"/>
    <cellStyle name="Neutral 2" xfId="93" xr:uid="{00000000-0005-0000-0000-00004F000000}"/>
    <cellStyle name="Normal" xfId="0" builtinId="0"/>
    <cellStyle name="Normal 10 2" xfId="1999" xr:uid="{B421A5DE-3CCA-48CA-B4D9-BF9E35EED48E}"/>
    <cellStyle name="Normal 2" xfId="49" xr:uid="{00000000-0005-0000-0000-000051000000}"/>
    <cellStyle name="Normal 2 10" xfId="94" xr:uid="{00000000-0005-0000-0000-000052000000}"/>
    <cellStyle name="Normal 2 10 10" xfId="95" xr:uid="{00000000-0005-0000-0000-000053000000}"/>
    <cellStyle name="Normal 2 10 11" xfId="96" xr:uid="{00000000-0005-0000-0000-000054000000}"/>
    <cellStyle name="Normal 2 10 12" xfId="97" xr:uid="{00000000-0005-0000-0000-000055000000}"/>
    <cellStyle name="Normal 2 10 13" xfId="98" xr:uid="{00000000-0005-0000-0000-000056000000}"/>
    <cellStyle name="Normal 2 10 14" xfId="99" xr:uid="{00000000-0005-0000-0000-000057000000}"/>
    <cellStyle name="Normal 2 10 15" xfId="100" xr:uid="{00000000-0005-0000-0000-000058000000}"/>
    <cellStyle name="Normal 2 10 16" xfId="101" xr:uid="{00000000-0005-0000-0000-000059000000}"/>
    <cellStyle name="Normal 2 10 17" xfId="102" xr:uid="{00000000-0005-0000-0000-00005A000000}"/>
    <cellStyle name="Normal 2 10 18" xfId="103" xr:uid="{00000000-0005-0000-0000-00005B000000}"/>
    <cellStyle name="Normal 2 10 19" xfId="104" xr:uid="{00000000-0005-0000-0000-00005C000000}"/>
    <cellStyle name="Normal 2 10 2" xfId="105" xr:uid="{00000000-0005-0000-0000-00005D000000}"/>
    <cellStyle name="Normal 2 10 20" xfId="106" xr:uid="{00000000-0005-0000-0000-00005E000000}"/>
    <cellStyle name="Normal 2 10 21" xfId="107" xr:uid="{00000000-0005-0000-0000-00005F000000}"/>
    <cellStyle name="Normal 2 10 22" xfId="108" xr:uid="{00000000-0005-0000-0000-000060000000}"/>
    <cellStyle name="Normal 2 10 23" xfId="109" xr:uid="{00000000-0005-0000-0000-000061000000}"/>
    <cellStyle name="Normal 2 10 3" xfId="110" xr:uid="{00000000-0005-0000-0000-000062000000}"/>
    <cellStyle name="Normal 2 10 4" xfId="111" xr:uid="{00000000-0005-0000-0000-000063000000}"/>
    <cellStyle name="Normal 2 10 5" xfId="112" xr:uid="{00000000-0005-0000-0000-000064000000}"/>
    <cellStyle name="Normal 2 10 6" xfId="113" xr:uid="{00000000-0005-0000-0000-000065000000}"/>
    <cellStyle name="Normal 2 10 7" xfId="114" xr:uid="{00000000-0005-0000-0000-000066000000}"/>
    <cellStyle name="Normal 2 10 8" xfId="115" xr:uid="{00000000-0005-0000-0000-000067000000}"/>
    <cellStyle name="Normal 2 10 9" xfId="116" xr:uid="{00000000-0005-0000-0000-000068000000}"/>
    <cellStyle name="Normal 2 11" xfId="117" xr:uid="{00000000-0005-0000-0000-000069000000}"/>
    <cellStyle name="Normal 2 11 10" xfId="118" xr:uid="{00000000-0005-0000-0000-00006A000000}"/>
    <cellStyle name="Normal 2 11 11" xfId="119" xr:uid="{00000000-0005-0000-0000-00006B000000}"/>
    <cellStyle name="Normal 2 11 12" xfId="120" xr:uid="{00000000-0005-0000-0000-00006C000000}"/>
    <cellStyle name="Normal 2 11 13" xfId="121" xr:uid="{00000000-0005-0000-0000-00006D000000}"/>
    <cellStyle name="Normal 2 11 14" xfId="122" xr:uid="{00000000-0005-0000-0000-00006E000000}"/>
    <cellStyle name="Normal 2 11 15" xfId="123" xr:uid="{00000000-0005-0000-0000-00006F000000}"/>
    <cellStyle name="Normal 2 11 16" xfId="124" xr:uid="{00000000-0005-0000-0000-000070000000}"/>
    <cellStyle name="Normal 2 11 17" xfId="125" xr:uid="{00000000-0005-0000-0000-000071000000}"/>
    <cellStyle name="Normal 2 11 18" xfId="126" xr:uid="{00000000-0005-0000-0000-000072000000}"/>
    <cellStyle name="Normal 2 11 19" xfId="127" xr:uid="{00000000-0005-0000-0000-000073000000}"/>
    <cellStyle name="Normal 2 11 2" xfId="128" xr:uid="{00000000-0005-0000-0000-000074000000}"/>
    <cellStyle name="Normal 2 11 20" xfId="129" xr:uid="{00000000-0005-0000-0000-000075000000}"/>
    <cellStyle name="Normal 2 11 21" xfId="130" xr:uid="{00000000-0005-0000-0000-000076000000}"/>
    <cellStyle name="Normal 2 11 22" xfId="131" xr:uid="{00000000-0005-0000-0000-000077000000}"/>
    <cellStyle name="Normal 2 11 23" xfId="132" xr:uid="{00000000-0005-0000-0000-000078000000}"/>
    <cellStyle name="Normal 2 11 3" xfId="133" xr:uid="{00000000-0005-0000-0000-000079000000}"/>
    <cellStyle name="Normal 2 11 4" xfId="134" xr:uid="{00000000-0005-0000-0000-00007A000000}"/>
    <cellStyle name="Normal 2 11 5" xfId="135" xr:uid="{00000000-0005-0000-0000-00007B000000}"/>
    <cellStyle name="Normal 2 11 6" xfId="136" xr:uid="{00000000-0005-0000-0000-00007C000000}"/>
    <cellStyle name="Normal 2 11 7" xfId="137" xr:uid="{00000000-0005-0000-0000-00007D000000}"/>
    <cellStyle name="Normal 2 11 8" xfId="138" xr:uid="{00000000-0005-0000-0000-00007E000000}"/>
    <cellStyle name="Normal 2 11 9" xfId="139" xr:uid="{00000000-0005-0000-0000-00007F000000}"/>
    <cellStyle name="Normal 2 12" xfId="140" xr:uid="{00000000-0005-0000-0000-000080000000}"/>
    <cellStyle name="Normal 2 12 10" xfId="141" xr:uid="{00000000-0005-0000-0000-000081000000}"/>
    <cellStyle name="Normal 2 12 11" xfId="142" xr:uid="{00000000-0005-0000-0000-000082000000}"/>
    <cellStyle name="Normal 2 12 12" xfId="143" xr:uid="{00000000-0005-0000-0000-000083000000}"/>
    <cellStyle name="Normal 2 12 13" xfId="144" xr:uid="{00000000-0005-0000-0000-000084000000}"/>
    <cellStyle name="Normal 2 12 14" xfId="145" xr:uid="{00000000-0005-0000-0000-000085000000}"/>
    <cellStyle name="Normal 2 12 15" xfId="146" xr:uid="{00000000-0005-0000-0000-000086000000}"/>
    <cellStyle name="Normal 2 12 16" xfId="147" xr:uid="{00000000-0005-0000-0000-000087000000}"/>
    <cellStyle name="Normal 2 12 17" xfId="148" xr:uid="{00000000-0005-0000-0000-000088000000}"/>
    <cellStyle name="Normal 2 12 18" xfId="149" xr:uid="{00000000-0005-0000-0000-000089000000}"/>
    <cellStyle name="Normal 2 12 19" xfId="150" xr:uid="{00000000-0005-0000-0000-00008A000000}"/>
    <cellStyle name="Normal 2 12 2" xfId="151" xr:uid="{00000000-0005-0000-0000-00008B000000}"/>
    <cellStyle name="Normal 2 12 20" xfId="152" xr:uid="{00000000-0005-0000-0000-00008C000000}"/>
    <cellStyle name="Normal 2 12 21" xfId="153" xr:uid="{00000000-0005-0000-0000-00008D000000}"/>
    <cellStyle name="Normal 2 12 22" xfId="154" xr:uid="{00000000-0005-0000-0000-00008E000000}"/>
    <cellStyle name="Normal 2 12 23" xfId="155" xr:uid="{00000000-0005-0000-0000-00008F000000}"/>
    <cellStyle name="Normal 2 12 3" xfId="156" xr:uid="{00000000-0005-0000-0000-000090000000}"/>
    <cellStyle name="Normal 2 12 4" xfId="157" xr:uid="{00000000-0005-0000-0000-000091000000}"/>
    <cellStyle name="Normal 2 12 5" xfId="158" xr:uid="{00000000-0005-0000-0000-000092000000}"/>
    <cellStyle name="Normal 2 12 6" xfId="159" xr:uid="{00000000-0005-0000-0000-000093000000}"/>
    <cellStyle name="Normal 2 12 7" xfId="160" xr:uid="{00000000-0005-0000-0000-000094000000}"/>
    <cellStyle name="Normal 2 12 8" xfId="161" xr:uid="{00000000-0005-0000-0000-000095000000}"/>
    <cellStyle name="Normal 2 12 9" xfId="162" xr:uid="{00000000-0005-0000-0000-000096000000}"/>
    <cellStyle name="Normal 2 13" xfId="163" xr:uid="{00000000-0005-0000-0000-000097000000}"/>
    <cellStyle name="Normal 2 13 10" xfId="164" xr:uid="{00000000-0005-0000-0000-000098000000}"/>
    <cellStyle name="Normal 2 13 11" xfId="165" xr:uid="{00000000-0005-0000-0000-000099000000}"/>
    <cellStyle name="Normal 2 13 12" xfId="166" xr:uid="{00000000-0005-0000-0000-00009A000000}"/>
    <cellStyle name="Normal 2 13 13" xfId="167" xr:uid="{00000000-0005-0000-0000-00009B000000}"/>
    <cellStyle name="Normal 2 13 14" xfId="168" xr:uid="{00000000-0005-0000-0000-00009C000000}"/>
    <cellStyle name="Normal 2 13 15" xfId="169" xr:uid="{00000000-0005-0000-0000-00009D000000}"/>
    <cellStyle name="Normal 2 13 16" xfId="170" xr:uid="{00000000-0005-0000-0000-00009E000000}"/>
    <cellStyle name="Normal 2 13 17" xfId="171" xr:uid="{00000000-0005-0000-0000-00009F000000}"/>
    <cellStyle name="Normal 2 13 18" xfId="172" xr:uid="{00000000-0005-0000-0000-0000A0000000}"/>
    <cellStyle name="Normal 2 13 19" xfId="173" xr:uid="{00000000-0005-0000-0000-0000A1000000}"/>
    <cellStyle name="Normal 2 13 2" xfId="174" xr:uid="{00000000-0005-0000-0000-0000A2000000}"/>
    <cellStyle name="Normal 2 13 20" xfId="175" xr:uid="{00000000-0005-0000-0000-0000A3000000}"/>
    <cellStyle name="Normal 2 13 21" xfId="176" xr:uid="{00000000-0005-0000-0000-0000A4000000}"/>
    <cellStyle name="Normal 2 13 22" xfId="177" xr:uid="{00000000-0005-0000-0000-0000A5000000}"/>
    <cellStyle name="Normal 2 13 23" xfId="178" xr:uid="{00000000-0005-0000-0000-0000A6000000}"/>
    <cellStyle name="Normal 2 13 3" xfId="179" xr:uid="{00000000-0005-0000-0000-0000A7000000}"/>
    <cellStyle name="Normal 2 13 4" xfId="180" xr:uid="{00000000-0005-0000-0000-0000A8000000}"/>
    <cellStyle name="Normal 2 13 5" xfId="181" xr:uid="{00000000-0005-0000-0000-0000A9000000}"/>
    <cellStyle name="Normal 2 13 6" xfId="182" xr:uid="{00000000-0005-0000-0000-0000AA000000}"/>
    <cellStyle name="Normal 2 13 7" xfId="183" xr:uid="{00000000-0005-0000-0000-0000AB000000}"/>
    <cellStyle name="Normal 2 13 8" xfId="184" xr:uid="{00000000-0005-0000-0000-0000AC000000}"/>
    <cellStyle name="Normal 2 13 9" xfId="185" xr:uid="{00000000-0005-0000-0000-0000AD000000}"/>
    <cellStyle name="Normal 2 14" xfId="186" xr:uid="{00000000-0005-0000-0000-0000AE000000}"/>
    <cellStyle name="Normal 2 14 10" xfId="187" xr:uid="{00000000-0005-0000-0000-0000AF000000}"/>
    <cellStyle name="Normal 2 14 11" xfId="188" xr:uid="{00000000-0005-0000-0000-0000B0000000}"/>
    <cellStyle name="Normal 2 14 12" xfId="189" xr:uid="{00000000-0005-0000-0000-0000B1000000}"/>
    <cellStyle name="Normal 2 14 13" xfId="190" xr:uid="{00000000-0005-0000-0000-0000B2000000}"/>
    <cellStyle name="Normal 2 14 14" xfId="191" xr:uid="{00000000-0005-0000-0000-0000B3000000}"/>
    <cellStyle name="Normal 2 14 15" xfId="192" xr:uid="{00000000-0005-0000-0000-0000B4000000}"/>
    <cellStyle name="Normal 2 14 16" xfId="193" xr:uid="{00000000-0005-0000-0000-0000B5000000}"/>
    <cellStyle name="Normal 2 14 17" xfId="194" xr:uid="{00000000-0005-0000-0000-0000B6000000}"/>
    <cellStyle name="Normal 2 14 18" xfId="195" xr:uid="{00000000-0005-0000-0000-0000B7000000}"/>
    <cellStyle name="Normal 2 14 19" xfId="196" xr:uid="{00000000-0005-0000-0000-0000B8000000}"/>
    <cellStyle name="Normal 2 14 2" xfId="197" xr:uid="{00000000-0005-0000-0000-0000B9000000}"/>
    <cellStyle name="Normal 2 14 20" xfId="198" xr:uid="{00000000-0005-0000-0000-0000BA000000}"/>
    <cellStyle name="Normal 2 14 21" xfId="199" xr:uid="{00000000-0005-0000-0000-0000BB000000}"/>
    <cellStyle name="Normal 2 14 22" xfId="200" xr:uid="{00000000-0005-0000-0000-0000BC000000}"/>
    <cellStyle name="Normal 2 14 23" xfId="201" xr:uid="{00000000-0005-0000-0000-0000BD000000}"/>
    <cellStyle name="Normal 2 14 3" xfId="202" xr:uid="{00000000-0005-0000-0000-0000BE000000}"/>
    <cellStyle name="Normal 2 14 4" xfId="203" xr:uid="{00000000-0005-0000-0000-0000BF000000}"/>
    <cellStyle name="Normal 2 14 5" xfId="204" xr:uid="{00000000-0005-0000-0000-0000C0000000}"/>
    <cellStyle name="Normal 2 14 6" xfId="205" xr:uid="{00000000-0005-0000-0000-0000C1000000}"/>
    <cellStyle name="Normal 2 14 7" xfId="206" xr:uid="{00000000-0005-0000-0000-0000C2000000}"/>
    <cellStyle name="Normal 2 14 8" xfId="207" xr:uid="{00000000-0005-0000-0000-0000C3000000}"/>
    <cellStyle name="Normal 2 14 9" xfId="208" xr:uid="{00000000-0005-0000-0000-0000C4000000}"/>
    <cellStyle name="Normal 2 15" xfId="209" xr:uid="{00000000-0005-0000-0000-0000C5000000}"/>
    <cellStyle name="Normal 2 15 10" xfId="210" xr:uid="{00000000-0005-0000-0000-0000C6000000}"/>
    <cellStyle name="Normal 2 15 11" xfId="211" xr:uid="{00000000-0005-0000-0000-0000C7000000}"/>
    <cellStyle name="Normal 2 15 12" xfId="212" xr:uid="{00000000-0005-0000-0000-0000C8000000}"/>
    <cellStyle name="Normal 2 15 13" xfId="213" xr:uid="{00000000-0005-0000-0000-0000C9000000}"/>
    <cellStyle name="Normal 2 15 14" xfId="214" xr:uid="{00000000-0005-0000-0000-0000CA000000}"/>
    <cellStyle name="Normal 2 15 15" xfId="215" xr:uid="{00000000-0005-0000-0000-0000CB000000}"/>
    <cellStyle name="Normal 2 15 16" xfId="216" xr:uid="{00000000-0005-0000-0000-0000CC000000}"/>
    <cellStyle name="Normal 2 15 17" xfId="217" xr:uid="{00000000-0005-0000-0000-0000CD000000}"/>
    <cellStyle name="Normal 2 15 18" xfId="218" xr:uid="{00000000-0005-0000-0000-0000CE000000}"/>
    <cellStyle name="Normal 2 15 19" xfId="219" xr:uid="{00000000-0005-0000-0000-0000CF000000}"/>
    <cellStyle name="Normal 2 15 2" xfId="220" xr:uid="{00000000-0005-0000-0000-0000D0000000}"/>
    <cellStyle name="Normal 2 15 20" xfId="221" xr:uid="{00000000-0005-0000-0000-0000D1000000}"/>
    <cellStyle name="Normal 2 15 21" xfId="222" xr:uid="{00000000-0005-0000-0000-0000D2000000}"/>
    <cellStyle name="Normal 2 15 22" xfId="223" xr:uid="{00000000-0005-0000-0000-0000D3000000}"/>
    <cellStyle name="Normal 2 15 23" xfId="224" xr:uid="{00000000-0005-0000-0000-0000D4000000}"/>
    <cellStyle name="Normal 2 15 3" xfId="225" xr:uid="{00000000-0005-0000-0000-0000D5000000}"/>
    <cellStyle name="Normal 2 15 4" xfId="226" xr:uid="{00000000-0005-0000-0000-0000D6000000}"/>
    <cellStyle name="Normal 2 15 5" xfId="227" xr:uid="{00000000-0005-0000-0000-0000D7000000}"/>
    <cellStyle name="Normal 2 15 6" xfId="228" xr:uid="{00000000-0005-0000-0000-0000D8000000}"/>
    <cellStyle name="Normal 2 15 7" xfId="229" xr:uid="{00000000-0005-0000-0000-0000D9000000}"/>
    <cellStyle name="Normal 2 15 8" xfId="230" xr:uid="{00000000-0005-0000-0000-0000DA000000}"/>
    <cellStyle name="Normal 2 15 9" xfId="231" xr:uid="{00000000-0005-0000-0000-0000DB000000}"/>
    <cellStyle name="Normal 2 16" xfId="232" xr:uid="{00000000-0005-0000-0000-0000DC000000}"/>
    <cellStyle name="Normal 2 16 10" xfId="233" xr:uid="{00000000-0005-0000-0000-0000DD000000}"/>
    <cellStyle name="Normal 2 16 11" xfId="234" xr:uid="{00000000-0005-0000-0000-0000DE000000}"/>
    <cellStyle name="Normal 2 16 12" xfId="235" xr:uid="{00000000-0005-0000-0000-0000DF000000}"/>
    <cellStyle name="Normal 2 16 13" xfId="236" xr:uid="{00000000-0005-0000-0000-0000E0000000}"/>
    <cellStyle name="Normal 2 16 14" xfId="237" xr:uid="{00000000-0005-0000-0000-0000E1000000}"/>
    <cellStyle name="Normal 2 16 15" xfId="238" xr:uid="{00000000-0005-0000-0000-0000E2000000}"/>
    <cellStyle name="Normal 2 16 16" xfId="239" xr:uid="{00000000-0005-0000-0000-0000E3000000}"/>
    <cellStyle name="Normal 2 16 17" xfId="240" xr:uid="{00000000-0005-0000-0000-0000E4000000}"/>
    <cellStyle name="Normal 2 16 18" xfId="241" xr:uid="{00000000-0005-0000-0000-0000E5000000}"/>
    <cellStyle name="Normal 2 16 19" xfId="242" xr:uid="{00000000-0005-0000-0000-0000E6000000}"/>
    <cellStyle name="Normal 2 16 2" xfId="243" xr:uid="{00000000-0005-0000-0000-0000E7000000}"/>
    <cellStyle name="Normal 2 16 20" xfId="244" xr:uid="{00000000-0005-0000-0000-0000E8000000}"/>
    <cellStyle name="Normal 2 16 21" xfId="245" xr:uid="{00000000-0005-0000-0000-0000E9000000}"/>
    <cellStyle name="Normal 2 16 22" xfId="246" xr:uid="{00000000-0005-0000-0000-0000EA000000}"/>
    <cellStyle name="Normal 2 16 23" xfId="247" xr:uid="{00000000-0005-0000-0000-0000EB000000}"/>
    <cellStyle name="Normal 2 16 3" xfId="248" xr:uid="{00000000-0005-0000-0000-0000EC000000}"/>
    <cellStyle name="Normal 2 16 4" xfId="249" xr:uid="{00000000-0005-0000-0000-0000ED000000}"/>
    <cellStyle name="Normal 2 16 5" xfId="250" xr:uid="{00000000-0005-0000-0000-0000EE000000}"/>
    <cellStyle name="Normal 2 16 6" xfId="251" xr:uid="{00000000-0005-0000-0000-0000EF000000}"/>
    <cellStyle name="Normal 2 16 7" xfId="252" xr:uid="{00000000-0005-0000-0000-0000F0000000}"/>
    <cellStyle name="Normal 2 16 8" xfId="253" xr:uid="{00000000-0005-0000-0000-0000F1000000}"/>
    <cellStyle name="Normal 2 16 9" xfId="254" xr:uid="{00000000-0005-0000-0000-0000F2000000}"/>
    <cellStyle name="Normal 2 17" xfId="255" xr:uid="{00000000-0005-0000-0000-0000F3000000}"/>
    <cellStyle name="Normal 2 17 10" xfId="256" xr:uid="{00000000-0005-0000-0000-0000F4000000}"/>
    <cellStyle name="Normal 2 17 11" xfId="257" xr:uid="{00000000-0005-0000-0000-0000F5000000}"/>
    <cellStyle name="Normal 2 17 12" xfId="258" xr:uid="{00000000-0005-0000-0000-0000F6000000}"/>
    <cellStyle name="Normal 2 17 13" xfId="259" xr:uid="{00000000-0005-0000-0000-0000F7000000}"/>
    <cellStyle name="Normal 2 17 14" xfId="260" xr:uid="{00000000-0005-0000-0000-0000F8000000}"/>
    <cellStyle name="Normal 2 17 15" xfId="261" xr:uid="{00000000-0005-0000-0000-0000F9000000}"/>
    <cellStyle name="Normal 2 17 16" xfId="262" xr:uid="{00000000-0005-0000-0000-0000FA000000}"/>
    <cellStyle name="Normal 2 17 17" xfId="263" xr:uid="{00000000-0005-0000-0000-0000FB000000}"/>
    <cellStyle name="Normal 2 17 18" xfId="264" xr:uid="{00000000-0005-0000-0000-0000FC000000}"/>
    <cellStyle name="Normal 2 17 19" xfId="265" xr:uid="{00000000-0005-0000-0000-0000FD000000}"/>
    <cellStyle name="Normal 2 17 2" xfId="266" xr:uid="{00000000-0005-0000-0000-0000FE000000}"/>
    <cellStyle name="Normal 2 17 20" xfId="267" xr:uid="{00000000-0005-0000-0000-0000FF000000}"/>
    <cellStyle name="Normal 2 17 21" xfId="268" xr:uid="{00000000-0005-0000-0000-000000010000}"/>
    <cellStyle name="Normal 2 17 22" xfId="269" xr:uid="{00000000-0005-0000-0000-000001010000}"/>
    <cellStyle name="Normal 2 17 23" xfId="270" xr:uid="{00000000-0005-0000-0000-000002010000}"/>
    <cellStyle name="Normal 2 17 3" xfId="271" xr:uid="{00000000-0005-0000-0000-000003010000}"/>
    <cellStyle name="Normal 2 17 4" xfId="272" xr:uid="{00000000-0005-0000-0000-000004010000}"/>
    <cellStyle name="Normal 2 17 5" xfId="273" xr:uid="{00000000-0005-0000-0000-000005010000}"/>
    <cellStyle name="Normal 2 17 6" xfId="274" xr:uid="{00000000-0005-0000-0000-000006010000}"/>
    <cellStyle name="Normal 2 17 7" xfId="275" xr:uid="{00000000-0005-0000-0000-000007010000}"/>
    <cellStyle name="Normal 2 17 8" xfId="276" xr:uid="{00000000-0005-0000-0000-000008010000}"/>
    <cellStyle name="Normal 2 17 9" xfId="277" xr:uid="{00000000-0005-0000-0000-000009010000}"/>
    <cellStyle name="Normal 2 18" xfId="278" xr:uid="{00000000-0005-0000-0000-00000A010000}"/>
    <cellStyle name="Normal 2 18 10" xfId="279" xr:uid="{00000000-0005-0000-0000-00000B010000}"/>
    <cellStyle name="Normal 2 18 11" xfId="280" xr:uid="{00000000-0005-0000-0000-00000C010000}"/>
    <cellStyle name="Normal 2 18 12" xfId="281" xr:uid="{00000000-0005-0000-0000-00000D010000}"/>
    <cellStyle name="Normal 2 18 13" xfId="282" xr:uid="{00000000-0005-0000-0000-00000E010000}"/>
    <cellStyle name="Normal 2 18 14" xfId="283" xr:uid="{00000000-0005-0000-0000-00000F010000}"/>
    <cellStyle name="Normal 2 18 15" xfId="284" xr:uid="{00000000-0005-0000-0000-000010010000}"/>
    <cellStyle name="Normal 2 18 16" xfId="285" xr:uid="{00000000-0005-0000-0000-000011010000}"/>
    <cellStyle name="Normal 2 18 17" xfId="286" xr:uid="{00000000-0005-0000-0000-000012010000}"/>
    <cellStyle name="Normal 2 18 18" xfId="287" xr:uid="{00000000-0005-0000-0000-000013010000}"/>
    <cellStyle name="Normal 2 18 19" xfId="288" xr:uid="{00000000-0005-0000-0000-000014010000}"/>
    <cellStyle name="Normal 2 18 2" xfId="289" xr:uid="{00000000-0005-0000-0000-000015010000}"/>
    <cellStyle name="Normal 2 18 20" xfId="290" xr:uid="{00000000-0005-0000-0000-000016010000}"/>
    <cellStyle name="Normal 2 18 21" xfId="291" xr:uid="{00000000-0005-0000-0000-000017010000}"/>
    <cellStyle name="Normal 2 18 22" xfId="292" xr:uid="{00000000-0005-0000-0000-000018010000}"/>
    <cellStyle name="Normal 2 18 23" xfId="293" xr:uid="{00000000-0005-0000-0000-000019010000}"/>
    <cellStyle name="Normal 2 18 3" xfId="294" xr:uid="{00000000-0005-0000-0000-00001A010000}"/>
    <cellStyle name="Normal 2 18 4" xfId="295" xr:uid="{00000000-0005-0000-0000-00001B010000}"/>
    <cellStyle name="Normal 2 18 5" xfId="296" xr:uid="{00000000-0005-0000-0000-00001C010000}"/>
    <cellStyle name="Normal 2 18 6" xfId="297" xr:uid="{00000000-0005-0000-0000-00001D010000}"/>
    <cellStyle name="Normal 2 18 7" xfId="298" xr:uid="{00000000-0005-0000-0000-00001E010000}"/>
    <cellStyle name="Normal 2 18 8" xfId="299" xr:uid="{00000000-0005-0000-0000-00001F010000}"/>
    <cellStyle name="Normal 2 18 9" xfId="300" xr:uid="{00000000-0005-0000-0000-000020010000}"/>
    <cellStyle name="Normal 2 19" xfId="301" xr:uid="{00000000-0005-0000-0000-000021010000}"/>
    <cellStyle name="Normal 2 19 10" xfId="302" xr:uid="{00000000-0005-0000-0000-000022010000}"/>
    <cellStyle name="Normal 2 19 11" xfId="303" xr:uid="{00000000-0005-0000-0000-000023010000}"/>
    <cellStyle name="Normal 2 19 12" xfId="304" xr:uid="{00000000-0005-0000-0000-000024010000}"/>
    <cellStyle name="Normal 2 19 13" xfId="305" xr:uid="{00000000-0005-0000-0000-000025010000}"/>
    <cellStyle name="Normal 2 19 14" xfId="306" xr:uid="{00000000-0005-0000-0000-000026010000}"/>
    <cellStyle name="Normal 2 19 15" xfId="307" xr:uid="{00000000-0005-0000-0000-000027010000}"/>
    <cellStyle name="Normal 2 19 16" xfId="308" xr:uid="{00000000-0005-0000-0000-000028010000}"/>
    <cellStyle name="Normal 2 19 17" xfId="309" xr:uid="{00000000-0005-0000-0000-000029010000}"/>
    <cellStyle name="Normal 2 19 18" xfId="310" xr:uid="{00000000-0005-0000-0000-00002A010000}"/>
    <cellStyle name="Normal 2 19 19" xfId="311" xr:uid="{00000000-0005-0000-0000-00002B010000}"/>
    <cellStyle name="Normal 2 19 2" xfId="312" xr:uid="{00000000-0005-0000-0000-00002C010000}"/>
    <cellStyle name="Normal 2 19 20" xfId="313" xr:uid="{00000000-0005-0000-0000-00002D010000}"/>
    <cellStyle name="Normal 2 19 21" xfId="314" xr:uid="{00000000-0005-0000-0000-00002E010000}"/>
    <cellStyle name="Normal 2 19 22" xfId="315" xr:uid="{00000000-0005-0000-0000-00002F010000}"/>
    <cellStyle name="Normal 2 19 23" xfId="316" xr:uid="{00000000-0005-0000-0000-000030010000}"/>
    <cellStyle name="Normal 2 19 3" xfId="317" xr:uid="{00000000-0005-0000-0000-000031010000}"/>
    <cellStyle name="Normal 2 19 4" xfId="318" xr:uid="{00000000-0005-0000-0000-000032010000}"/>
    <cellStyle name="Normal 2 19 5" xfId="319" xr:uid="{00000000-0005-0000-0000-000033010000}"/>
    <cellStyle name="Normal 2 19 6" xfId="320" xr:uid="{00000000-0005-0000-0000-000034010000}"/>
    <cellStyle name="Normal 2 19 7" xfId="321" xr:uid="{00000000-0005-0000-0000-000035010000}"/>
    <cellStyle name="Normal 2 19 8" xfId="322" xr:uid="{00000000-0005-0000-0000-000036010000}"/>
    <cellStyle name="Normal 2 19 9" xfId="323" xr:uid="{00000000-0005-0000-0000-000037010000}"/>
    <cellStyle name="Normal 2 2" xfId="50" xr:uid="{00000000-0005-0000-0000-000038010000}"/>
    <cellStyle name="Normal 2 2 2" xfId="324" xr:uid="{00000000-0005-0000-0000-000039010000}"/>
    <cellStyle name="Normal 2 20" xfId="325" xr:uid="{00000000-0005-0000-0000-00003A010000}"/>
    <cellStyle name="Normal 2 20 10" xfId="326" xr:uid="{00000000-0005-0000-0000-00003B010000}"/>
    <cellStyle name="Normal 2 20 11" xfId="327" xr:uid="{00000000-0005-0000-0000-00003C010000}"/>
    <cellStyle name="Normal 2 20 12" xfId="328" xr:uid="{00000000-0005-0000-0000-00003D010000}"/>
    <cellStyle name="Normal 2 20 13" xfId="329" xr:uid="{00000000-0005-0000-0000-00003E010000}"/>
    <cellStyle name="Normal 2 20 14" xfId="330" xr:uid="{00000000-0005-0000-0000-00003F010000}"/>
    <cellStyle name="Normal 2 20 15" xfId="331" xr:uid="{00000000-0005-0000-0000-000040010000}"/>
    <cellStyle name="Normal 2 20 16" xfId="332" xr:uid="{00000000-0005-0000-0000-000041010000}"/>
    <cellStyle name="Normal 2 20 17" xfId="333" xr:uid="{00000000-0005-0000-0000-000042010000}"/>
    <cellStyle name="Normal 2 20 18" xfId="334" xr:uid="{00000000-0005-0000-0000-000043010000}"/>
    <cellStyle name="Normal 2 20 19" xfId="335" xr:uid="{00000000-0005-0000-0000-000044010000}"/>
    <cellStyle name="Normal 2 20 2" xfId="336" xr:uid="{00000000-0005-0000-0000-000045010000}"/>
    <cellStyle name="Normal 2 20 20" xfId="337" xr:uid="{00000000-0005-0000-0000-000046010000}"/>
    <cellStyle name="Normal 2 20 21" xfId="338" xr:uid="{00000000-0005-0000-0000-000047010000}"/>
    <cellStyle name="Normal 2 20 22" xfId="339" xr:uid="{00000000-0005-0000-0000-000048010000}"/>
    <cellStyle name="Normal 2 20 23" xfId="340" xr:uid="{00000000-0005-0000-0000-000049010000}"/>
    <cellStyle name="Normal 2 20 3" xfId="341" xr:uid="{00000000-0005-0000-0000-00004A010000}"/>
    <cellStyle name="Normal 2 20 4" xfId="342" xr:uid="{00000000-0005-0000-0000-00004B010000}"/>
    <cellStyle name="Normal 2 20 5" xfId="343" xr:uid="{00000000-0005-0000-0000-00004C010000}"/>
    <cellStyle name="Normal 2 20 6" xfId="344" xr:uid="{00000000-0005-0000-0000-00004D010000}"/>
    <cellStyle name="Normal 2 20 7" xfId="345" xr:uid="{00000000-0005-0000-0000-00004E010000}"/>
    <cellStyle name="Normal 2 20 8" xfId="346" xr:uid="{00000000-0005-0000-0000-00004F010000}"/>
    <cellStyle name="Normal 2 20 9" xfId="347" xr:uid="{00000000-0005-0000-0000-000050010000}"/>
    <cellStyle name="Normal 2 21" xfId="348" xr:uid="{00000000-0005-0000-0000-000051010000}"/>
    <cellStyle name="Normal 2 21 10" xfId="349" xr:uid="{00000000-0005-0000-0000-000052010000}"/>
    <cellStyle name="Normal 2 21 11" xfId="350" xr:uid="{00000000-0005-0000-0000-000053010000}"/>
    <cellStyle name="Normal 2 21 12" xfId="351" xr:uid="{00000000-0005-0000-0000-000054010000}"/>
    <cellStyle name="Normal 2 21 13" xfId="352" xr:uid="{00000000-0005-0000-0000-000055010000}"/>
    <cellStyle name="Normal 2 21 14" xfId="353" xr:uid="{00000000-0005-0000-0000-000056010000}"/>
    <cellStyle name="Normal 2 21 15" xfId="354" xr:uid="{00000000-0005-0000-0000-000057010000}"/>
    <cellStyle name="Normal 2 21 16" xfId="355" xr:uid="{00000000-0005-0000-0000-000058010000}"/>
    <cellStyle name="Normal 2 21 17" xfId="356" xr:uid="{00000000-0005-0000-0000-000059010000}"/>
    <cellStyle name="Normal 2 21 18" xfId="357" xr:uid="{00000000-0005-0000-0000-00005A010000}"/>
    <cellStyle name="Normal 2 21 19" xfId="358" xr:uid="{00000000-0005-0000-0000-00005B010000}"/>
    <cellStyle name="Normal 2 21 2" xfId="359" xr:uid="{00000000-0005-0000-0000-00005C010000}"/>
    <cellStyle name="Normal 2 21 20" xfId="360" xr:uid="{00000000-0005-0000-0000-00005D010000}"/>
    <cellStyle name="Normal 2 21 21" xfId="361" xr:uid="{00000000-0005-0000-0000-00005E010000}"/>
    <cellStyle name="Normal 2 21 22" xfId="362" xr:uid="{00000000-0005-0000-0000-00005F010000}"/>
    <cellStyle name="Normal 2 21 23" xfId="363" xr:uid="{00000000-0005-0000-0000-000060010000}"/>
    <cellStyle name="Normal 2 21 3" xfId="364" xr:uid="{00000000-0005-0000-0000-000061010000}"/>
    <cellStyle name="Normal 2 21 4" xfId="365" xr:uid="{00000000-0005-0000-0000-000062010000}"/>
    <cellStyle name="Normal 2 21 5" xfId="366" xr:uid="{00000000-0005-0000-0000-000063010000}"/>
    <cellStyle name="Normal 2 21 6" xfId="367" xr:uid="{00000000-0005-0000-0000-000064010000}"/>
    <cellStyle name="Normal 2 21 7" xfId="368" xr:uid="{00000000-0005-0000-0000-000065010000}"/>
    <cellStyle name="Normal 2 21 8" xfId="369" xr:uid="{00000000-0005-0000-0000-000066010000}"/>
    <cellStyle name="Normal 2 21 9" xfId="370" xr:uid="{00000000-0005-0000-0000-000067010000}"/>
    <cellStyle name="Normal 2 22" xfId="371" xr:uid="{00000000-0005-0000-0000-000068010000}"/>
    <cellStyle name="Normal 2 22 10" xfId="372" xr:uid="{00000000-0005-0000-0000-000069010000}"/>
    <cellStyle name="Normal 2 22 11" xfId="373" xr:uid="{00000000-0005-0000-0000-00006A010000}"/>
    <cellStyle name="Normal 2 22 12" xfId="374" xr:uid="{00000000-0005-0000-0000-00006B010000}"/>
    <cellStyle name="Normal 2 22 13" xfId="375" xr:uid="{00000000-0005-0000-0000-00006C010000}"/>
    <cellStyle name="Normal 2 22 14" xfId="376" xr:uid="{00000000-0005-0000-0000-00006D010000}"/>
    <cellStyle name="Normal 2 22 15" xfId="377" xr:uid="{00000000-0005-0000-0000-00006E010000}"/>
    <cellStyle name="Normal 2 22 16" xfId="378" xr:uid="{00000000-0005-0000-0000-00006F010000}"/>
    <cellStyle name="Normal 2 22 17" xfId="379" xr:uid="{00000000-0005-0000-0000-000070010000}"/>
    <cellStyle name="Normal 2 22 18" xfId="380" xr:uid="{00000000-0005-0000-0000-000071010000}"/>
    <cellStyle name="Normal 2 22 19" xfId="381" xr:uid="{00000000-0005-0000-0000-000072010000}"/>
    <cellStyle name="Normal 2 22 2" xfId="382" xr:uid="{00000000-0005-0000-0000-000073010000}"/>
    <cellStyle name="Normal 2 22 20" xfId="383" xr:uid="{00000000-0005-0000-0000-000074010000}"/>
    <cellStyle name="Normal 2 22 21" xfId="384" xr:uid="{00000000-0005-0000-0000-000075010000}"/>
    <cellStyle name="Normal 2 22 22" xfId="385" xr:uid="{00000000-0005-0000-0000-000076010000}"/>
    <cellStyle name="Normal 2 22 23" xfId="386" xr:uid="{00000000-0005-0000-0000-000077010000}"/>
    <cellStyle name="Normal 2 22 3" xfId="387" xr:uid="{00000000-0005-0000-0000-000078010000}"/>
    <cellStyle name="Normal 2 22 4" xfId="388" xr:uid="{00000000-0005-0000-0000-000079010000}"/>
    <cellStyle name="Normal 2 22 5" xfId="389" xr:uid="{00000000-0005-0000-0000-00007A010000}"/>
    <cellStyle name="Normal 2 22 6" xfId="390" xr:uid="{00000000-0005-0000-0000-00007B010000}"/>
    <cellStyle name="Normal 2 22 7" xfId="391" xr:uid="{00000000-0005-0000-0000-00007C010000}"/>
    <cellStyle name="Normal 2 22 8" xfId="392" xr:uid="{00000000-0005-0000-0000-00007D010000}"/>
    <cellStyle name="Normal 2 22 9" xfId="393" xr:uid="{00000000-0005-0000-0000-00007E010000}"/>
    <cellStyle name="Normal 2 23" xfId="394" xr:uid="{00000000-0005-0000-0000-00007F010000}"/>
    <cellStyle name="Normal 2 23 10" xfId="395" xr:uid="{00000000-0005-0000-0000-000080010000}"/>
    <cellStyle name="Normal 2 23 11" xfId="396" xr:uid="{00000000-0005-0000-0000-000081010000}"/>
    <cellStyle name="Normal 2 23 12" xfId="397" xr:uid="{00000000-0005-0000-0000-000082010000}"/>
    <cellStyle name="Normal 2 23 13" xfId="398" xr:uid="{00000000-0005-0000-0000-000083010000}"/>
    <cellStyle name="Normal 2 23 14" xfId="399" xr:uid="{00000000-0005-0000-0000-000084010000}"/>
    <cellStyle name="Normal 2 23 15" xfId="400" xr:uid="{00000000-0005-0000-0000-000085010000}"/>
    <cellStyle name="Normal 2 23 16" xfId="401" xr:uid="{00000000-0005-0000-0000-000086010000}"/>
    <cellStyle name="Normal 2 23 17" xfId="402" xr:uid="{00000000-0005-0000-0000-000087010000}"/>
    <cellStyle name="Normal 2 23 18" xfId="403" xr:uid="{00000000-0005-0000-0000-000088010000}"/>
    <cellStyle name="Normal 2 23 19" xfId="404" xr:uid="{00000000-0005-0000-0000-000089010000}"/>
    <cellStyle name="Normal 2 23 2" xfId="405" xr:uid="{00000000-0005-0000-0000-00008A010000}"/>
    <cellStyle name="Normal 2 23 20" xfId="406" xr:uid="{00000000-0005-0000-0000-00008B010000}"/>
    <cellStyle name="Normal 2 23 21" xfId="407" xr:uid="{00000000-0005-0000-0000-00008C010000}"/>
    <cellStyle name="Normal 2 23 22" xfId="408" xr:uid="{00000000-0005-0000-0000-00008D010000}"/>
    <cellStyle name="Normal 2 23 23" xfId="409" xr:uid="{00000000-0005-0000-0000-00008E010000}"/>
    <cellStyle name="Normal 2 23 3" xfId="410" xr:uid="{00000000-0005-0000-0000-00008F010000}"/>
    <cellStyle name="Normal 2 23 4" xfId="411" xr:uid="{00000000-0005-0000-0000-000090010000}"/>
    <cellStyle name="Normal 2 23 5" xfId="412" xr:uid="{00000000-0005-0000-0000-000091010000}"/>
    <cellStyle name="Normal 2 23 6" xfId="413" xr:uid="{00000000-0005-0000-0000-000092010000}"/>
    <cellStyle name="Normal 2 23 7" xfId="414" xr:uid="{00000000-0005-0000-0000-000093010000}"/>
    <cellStyle name="Normal 2 23 8" xfId="415" xr:uid="{00000000-0005-0000-0000-000094010000}"/>
    <cellStyle name="Normal 2 23 9" xfId="416" xr:uid="{00000000-0005-0000-0000-000095010000}"/>
    <cellStyle name="Normal 2 24" xfId="417" xr:uid="{00000000-0005-0000-0000-000096010000}"/>
    <cellStyle name="Normal 2 24 10" xfId="418" xr:uid="{00000000-0005-0000-0000-000097010000}"/>
    <cellStyle name="Normal 2 24 11" xfId="419" xr:uid="{00000000-0005-0000-0000-000098010000}"/>
    <cellStyle name="Normal 2 24 12" xfId="420" xr:uid="{00000000-0005-0000-0000-000099010000}"/>
    <cellStyle name="Normal 2 24 13" xfId="421" xr:uid="{00000000-0005-0000-0000-00009A010000}"/>
    <cellStyle name="Normal 2 24 14" xfId="422" xr:uid="{00000000-0005-0000-0000-00009B010000}"/>
    <cellStyle name="Normal 2 24 15" xfId="423" xr:uid="{00000000-0005-0000-0000-00009C010000}"/>
    <cellStyle name="Normal 2 24 16" xfId="424" xr:uid="{00000000-0005-0000-0000-00009D010000}"/>
    <cellStyle name="Normal 2 24 17" xfId="425" xr:uid="{00000000-0005-0000-0000-00009E010000}"/>
    <cellStyle name="Normal 2 24 18" xfId="426" xr:uid="{00000000-0005-0000-0000-00009F010000}"/>
    <cellStyle name="Normal 2 24 19" xfId="427" xr:uid="{00000000-0005-0000-0000-0000A0010000}"/>
    <cellStyle name="Normal 2 24 2" xfId="428" xr:uid="{00000000-0005-0000-0000-0000A1010000}"/>
    <cellStyle name="Normal 2 24 20" xfId="429" xr:uid="{00000000-0005-0000-0000-0000A2010000}"/>
    <cellStyle name="Normal 2 24 21" xfId="430" xr:uid="{00000000-0005-0000-0000-0000A3010000}"/>
    <cellStyle name="Normal 2 24 22" xfId="431" xr:uid="{00000000-0005-0000-0000-0000A4010000}"/>
    <cellStyle name="Normal 2 24 23" xfId="432" xr:uid="{00000000-0005-0000-0000-0000A5010000}"/>
    <cellStyle name="Normal 2 24 3" xfId="433" xr:uid="{00000000-0005-0000-0000-0000A6010000}"/>
    <cellStyle name="Normal 2 24 4" xfId="434" xr:uid="{00000000-0005-0000-0000-0000A7010000}"/>
    <cellStyle name="Normal 2 24 5" xfId="435" xr:uid="{00000000-0005-0000-0000-0000A8010000}"/>
    <cellStyle name="Normal 2 24 6" xfId="436" xr:uid="{00000000-0005-0000-0000-0000A9010000}"/>
    <cellStyle name="Normal 2 24 7" xfId="437" xr:uid="{00000000-0005-0000-0000-0000AA010000}"/>
    <cellStyle name="Normal 2 24 8" xfId="438" xr:uid="{00000000-0005-0000-0000-0000AB010000}"/>
    <cellStyle name="Normal 2 24 9" xfId="439" xr:uid="{00000000-0005-0000-0000-0000AC010000}"/>
    <cellStyle name="Normal 2 25" xfId="440" xr:uid="{00000000-0005-0000-0000-0000AD010000}"/>
    <cellStyle name="Normal 2 25 10" xfId="441" xr:uid="{00000000-0005-0000-0000-0000AE010000}"/>
    <cellStyle name="Normal 2 25 11" xfId="442" xr:uid="{00000000-0005-0000-0000-0000AF010000}"/>
    <cellStyle name="Normal 2 25 12" xfId="443" xr:uid="{00000000-0005-0000-0000-0000B0010000}"/>
    <cellStyle name="Normal 2 25 13" xfId="444" xr:uid="{00000000-0005-0000-0000-0000B1010000}"/>
    <cellStyle name="Normal 2 25 14" xfId="445" xr:uid="{00000000-0005-0000-0000-0000B2010000}"/>
    <cellStyle name="Normal 2 25 15" xfId="446" xr:uid="{00000000-0005-0000-0000-0000B3010000}"/>
    <cellStyle name="Normal 2 25 16" xfId="447" xr:uid="{00000000-0005-0000-0000-0000B4010000}"/>
    <cellStyle name="Normal 2 25 17" xfId="448" xr:uid="{00000000-0005-0000-0000-0000B5010000}"/>
    <cellStyle name="Normal 2 25 18" xfId="449" xr:uid="{00000000-0005-0000-0000-0000B6010000}"/>
    <cellStyle name="Normal 2 25 19" xfId="450" xr:uid="{00000000-0005-0000-0000-0000B7010000}"/>
    <cellStyle name="Normal 2 25 2" xfId="451" xr:uid="{00000000-0005-0000-0000-0000B8010000}"/>
    <cellStyle name="Normal 2 25 20" xfId="452" xr:uid="{00000000-0005-0000-0000-0000B9010000}"/>
    <cellStyle name="Normal 2 25 21" xfId="453" xr:uid="{00000000-0005-0000-0000-0000BA010000}"/>
    <cellStyle name="Normal 2 25 22" xfId="454" xr:uid="{00000000-0005-0000-0000-0000BB010000}"/>
    <cellStyle name="Normal 2 25 23" xfId="455" xr:uid="{00000000-0005-0000-0000-0000BC010000}"/>
    <cellStyle name="Normal 2 25 3" xfId="456" xr:uid="{00000000-0005-0000-0000-0000BD010000}"/>
    <cellStyle name="Normal 2 25 4" xfId="457" xr:uid="{00000000-0005-0000-0000-0000BE010000}"/>
    <cellStyle name="Normal 2 25 5" xfId="458" xr:uid="{00000000-0005-0000-0000-0000BF010000}"/>
    <cellStyle name="Normal 2 25 6" xfId="459" xr:uid="{00000000-0005-0000-0000-0000C0010000}"/>
    <cellStyle name="Normal 2 25 7" xfId="460" xr:uid="{00000000-0005-0000-0000-0000C1010000}"/>
    <cellStyle name="Normal 2 25 8" xfId="461" xr:uid="{00000000-0005-0000-0000-0000C2010000}"/>
    <cellStyle name="Normal 2 25 9" xfId="462" xr:uid="{00000000-0005-0000-0000-0000C3010000}"/>
    <cellStyle name="Normal 2 26" xfId="463" xr:uid="{00000000-0005-0000-0000-0000C4010000}"/>
    <cellStyle name="Normal 2 26 10" xfId="464" xr:uid="{00000000-0005-0000-0000-0000C5010000}"/>
    <cellStyle name="Normal 2 26 11" xfId="465" xr:uid="{00000000-0005-0000-0000-0000C6010000}"/>
    <cellStyle name="Normal 2 26 12" xfId="466" xr:uid="{00000000-0005-0000-0000-0000C7010000}"/>
    <cellStyle name="Normal 2 26 13" xfId="467" xr:uid="{00000000-0005-0000-0000-0000C8010000}"/>
    <cellStyle name="Normal 2 26 14" xfId="468" xr:uid="{00000000-0005-0000-0000-0000C9010000}"/>
    <cellStyle name="Normal 2 26 15" xfId="469" xr:uid="{00000000-0005-0000-0000-0000CA010000}"/>
    <cellStyle name="Normal 2 26 16" xfId="470" xr:uid="{00000000-0005-0000-0000-0000CB010000}"/>
    <cellStyle name="Normal 2 26 17" xfId="471" xr:uid="{00000000-0005-0000-0000-0000CC010000}"/>
    <cellStyle name="Normal 2 26 18" xfId="472" xr:uid="{00000000-0005-0000-0000-0000CD010000}"/>
    <cellStyle name="Normal 2 26 19" xfId="473" xr:uid="{00000000-0005-0000-0000-0000CE010000}"/>
    <cellStyle name="Normal 2 26 2" xfId="474" xr:uid="{00000000-0005-0000-0000-0000CF010000}"/>
    <cellStyle name="Normal 2 26 20" xfId="475" xr:uid="{00000000-0005-0000-0000-0000D0010000}"/>
    <cellStyle name="Normal 2 26 21" xfId="476" xr:uid="{00000000-0005-0000-0000-0000D1010000}"/>
    <cellStyle name="Normal 2 26 22" xfId="477" xr:uid="{00000000-0005-0000-0000-0000D2010000}"/>
    <cellStyle name="Normal 2 26 23" xfId="478" xr:uid="{00000000-0005-0000-0000-0000D3010000}"/>
    <cellStyle name="Normal 2 26 3" xfId="479" xr:uid="{00000000-0005-0000-0000-0000D4010000}"/>
    <cellStyle name="Normal 2 26 4" xfId="480" xr:uid="{00000000-0005-0000-0000-0000D5010000}"/>
    <cellStyle name="Normal 2 26 5" xfId="481" xr:uid="{00000000-0005-0000-0000-0000D6010000}"/>
    <cellStyle name="Normal 2 26 6" xfId="482" xr:uid="{00000000-0005-0000-0000-0000D7010000}"/>
    <cellStyle name="Normal 2 26 7" xfId="483" xr:uid="{00000000-0005-0000-0000-0000D8010000}"/>
    <cellStyle name="Normal 2 26 8" xfId="484" xr:uid="{00000000-0005-0000-0000-0000D9010000}"/>
    <cellStyle name="Normal 2 26 9" xfId="485" xr:uid="{00000000-0005-0000-0000-0000DA010000}"/>
    <cellStyle name="Normal 2 27" xfId="486" xr:uid="{00000000-0005-0000-0000-0000DB010000}"/>
    <cellStyle name="Normal 2 27 10" xfId="487" xr:uid="{00000000-0005-0000-0000-0000DC010000}"/>
    <cellStyle name="Normal 2 27 11" xfId="488" xr:uid="{00000000-0005-0000-0000-0000DD010000}"/>
    <cellStyle name="Normal 2 27 12" xfId="489" xr:uid="{00000000-0005-0000-0000-0000DE010000}"/>
    <cellStyle name="Normal 2 27 13" xfId="490" xr:uid="{00000000-0005-0000-0000-0000DF010000}"/>
    <cellStyle name="Normal 2 27 14" xfId="491" xr:uid="{00000000-0005-0000-0000-0000E0010000}"/>
    <cellStyle name="Normal 2 27 15" xfId="492" xr:uid="{00000000-0005-0000-0000-0000E1010000}"/>
    <cellStyle name="Normal 2 27 16" xfId="493" xr:uid="{00000000-0005-0000-0000-0000E2010000}"/>
    <cellStyle name="Normal 2 27 17" xfId="494" xr:uid="{00000000-0005-0000-0000-0000E3010000}"/>
    <cellStyle name="Normal 2 27 18" xfId="495" xr:uid="{00000000-0005-0000-0000-0000E4010000}"/>
    <cellStyle name="Normal 2 27 19" xfId="496" xr:uid="{00000000-0005-0000-0000-0000E5010000}"/>
    <cellStyle name="Normal 2 27 2" xfId="497" xr:uid="{00000000-0005-0000-0000-0000E6010000}"/>
    <cellStyle name="Normal 2 27 20" xfId="498" xr:uid="{00000000-0005-0000-0000-0000E7010000}"/>
    <cellStyle name="Normal 2 27 21" xfId="499" xr:uid="{00000000-0005-0000-0000-0000E8010000}"/>
    <cellStyle name="Normal 2 27 22" xfId="500" xr:uid="{00000000-0005-0000-0000-0000E9010000}"/>
    <cellStyle name="Normal 2 27 23" xfId="501" xr:uid="{00000000-0005-0000-0000-0000EA010000}"/>
    <cellStyle name="Normal 2 27 3" xfId="502" xr:uid="{00000000-0005-0000-0000-0000EB010000}"/>
    <cellStyle name="Normal 2 27 4" xfId="503" xr:uid="{00000000-0005-0000-0000-0000EC010000}"/>
    <cellStyle name="Normal 2 27 5" xfId="504" xr:uid="{00000000-0005-0000-0000-0000ED010000}"/>
    <cellStyle name="Normal 2 27 6" xfId="505" xr:uid="{00000000-0005-0000-0000-0000EE010000}"/>
    <cellStyle name="Normal 2 27 7" xfId="506" xr:uid="{00000000-0005-0000-0000-0000EF010000}"/>
    <cellStyle name="Normal 2 27 8" xfId="507" xr:uid="{00000000-0005-0000-0000-0000F0010000}"/>
    <cellStyle name="Normal 2 27 9" xfId="508" xr:uid="{00000000-0005-0000-0000-0000F1010000}"/>
    <cellStyle name="Normal 2 28" xfId="509" xr:uid="{00000000-0005-0000-0000-0000F2010000}"/>
    <cellStyle name="Normal 2 28 10" xfId="510" xr:uid="{00000000-0005-0000-0000-0000F3010000}"/>
    <cellStyle name="Normal 2 28 11" xfId="511" xr:uid="{00000000-0005-0000-0000-0000F4010000}"/>
    <cellStyle name="Normal 2 28 12" xfId="512" xr:uid="{00000000-0005-0000-0000-0000F5010000}"/>
    <cellStyle name="Normal 2 28 13" xfId="513" xr:uid="{00000000-0005-0000-0000-0000F6010000}"/>
    <cellStyle name="Normal 2 28 14" xfId="514" xr:uid="{00000000-0005-0000-0000-0000F7010000}"/>
    <cellStyle name="Normal 2 28 15" xfId="515" xr:uid="{00000000-0005-0000-0000-0000F8010000}"/>
    <cellStyle name="Normal 2 28 16" xfId="516" xr:uid="{00000000-0005-0000-0000-0000F9010000}"/>
    <cellStyle name="Normal 2 28 17" xfId="517" xr:uid="{00000000-0005-0000-0000-0000FA010000}"/>
    <cellStyle name="Normal 2 28 18" xfId="518" xr:uid="{00000000-0005-0000-0000-0000FB010000}"/>
    <cellStyle name="Normal 2 28 19" xfId="519" xr:uid="{00000000-0005-0000-0000-0000FC010000}"/>
    <cellStyle name="Normal 2 28 2" xfId="520" xr:uid="{00000000-0005-0000-0000-0000FD010000}"/>
    <cellStyle name="Normal 2 28 20" xfId="521" xr:uid="{00000000-0005-0000-0000-0000FE010000}"/>
    <cellStyle name="Normal 2 28 21" xfId="522" xr:uid="{00000000-0005-0000-0000-0000FF010000}"/>
    <cellStyle name="Normal 2 28 22" xfId="523" xr:uid="{00000000-0005-0000-0000-000000020000}"/>
    <cellStyle name="Normal 2 28 23" xfId="524" xr:uid="{00000000-0005-0000-0000-000001020000}"/>
    <cellStyle name="Normal 2 28 3" xfId="525" xr:uid="{00000000-0005-0000-0000-000002020000}"/>
    <cellStyle name="Normal 2 28 4" xfId="526" xr:uid="{00000000-0005-0000-0000-000003020000}"/>
    <cellStyle name="Normal 2 28 5" xfId="527" xr:uid="{00000000-0005-0000-0000-000004020000}"/>
    <cellStyle name="Normal 2 28 6" xfId="528" xr:uid="{00000000-0005-0000-0000-000005020000}"/>
    <cellStyle name="Normal 2 28 7" xfId="529" xr:uid="{00000000-0005-0000-0000-000006020000}"/>
    <cellStyle name="Normal 2 28 8" xfId="530" xr:uid="{00000000-0005-0000-0000-000007020000}"/>
    <cellStyle name="Normal 2 28 9" xfId="531" xr:uid="{00000000-0005-0000-0000-000008020000}"/>
    <cellStyle name="Normal 2 29" xfId="532" xr:uid="{00000000-0005-0000-0000-000009020000}"/>
    <cellStyle name="Normal 2 29 10" xfId="533" xr:uid="{00000000-0005-0000-0000-00000A020000}"/>
    <cellStyle name="Normal 2 29 11" xfId="534" xr:uid="{00000000-0005-0000-0000-00000B020000}"/>
    <cellStyle name="Normal 2 29 12" xfId="535" xr:uid="{00000000-0005-0000-0000-00000C020000}"/>
    <cellStyle name="Normal 2 29 13" xfId="536" xr:uid="{00000000-0005-0000-0000-00000D020000}"/>
    <cellStyle name="Normal 2 29 14" xfId="537" xr:uid="{00000000-0005-0000-0000-00000E020000}"/>
    <cellStyle name="Normal 2 29 15" xfId="538" xr:uid="{00000000-0005-0000-0000-00000F020000}"/>
    <cellStyle name="Normal 2 29 16" xfId="539" xr:uid="{00000000-0005-0000-0000-000010020000}"/>
    <cellStyle name="Normal 2 29 17" xfId="540" xr:uid="{00000000-0005-0000-0000-000011020000}"/>
    <cellStyle name="Normal 2 29 18" xfId="541" xr:uid="{00000000-0005-0000-0000-000012020000}"/>
    <cellStyle name="Normal 2 29 19" xfId="542" xr:uid="{00000000-0005-0000-0000-000013020000}"/>
    <cellStyle name="Normal 2 29 2" xfId="543" xr:uid="{00000000-0005-0000-0000-000014020000}"/>
    <cellStyle name="Normal 2 29 20" xfId="544" xr:uid="{00000000-0005-0000-0000-000015020000}"/>
    <cellStyle name="Normal 2 29 21" xfId="545" xr:uid="{00000000-0005-0000-0000-000016020000}"/>
    <cellStyle name="Normal 2 29 22" xfId="546" xr:uid="{00000000-0005-0000-0000-000017020000}"/>
    <cellStyle name="Normal 2 29 23" xfId="547" xr:uid="{00000000-0005-0000-0000-000018020000}"/>
    <cellStyle name="Normal 2 29 3" xfId="548" xr:uid="{00000000-0005-0000-0000-000019020000}"/>
    <cellStyle name="Normal 2 29 4" xfId="549" xr:uid="{00000000-0005-0000-0000-00001A020000}"/>
    <cellStyle name="Normal 2 29 5" xfId="550" xr:uid="{00000000-0005-0000-0000-00001B020000}"/>
    <cellStyle name="Normal 2 29 6" xfId="551" xr:uid="{00000000-0005-0000-0000-00001C020000}"/>
    <cellStyle name="Normal 2 29 7" xfId="552" xr:uid="{00000000-0005-0000-0000-00001D020000}"/>
    <cellStyle name="Normal 2 29 8" xfId="553" xr:uid="{00000000-0005-0000-0000-00001E020000}"/>
    <cellStyle name="Normal 2 29 9" xfId="554" xr:uid="{00000000-0005-0000-0000-00001F020000}"/>
    <cellStyle name="Normal 2 3" xfId="555" xr:uid="{00000000-0005-0000-0000-000020020000}"/>
    <cellStyle name="Normal 2 30" xfId="556" xr:uid="{00000000-0005-0000-0000-000021020000}"/>
    <cellStyle name="Normal 2 30 10" xfId="557" xr:uid="{00000000-0005-0000-0000-000022020000}"/>
    <cellStyle name="Normal 2 30 11" xfId="558" xr:uid="{00000000-0005-0000-0000-000023020000}"/>
    <cellStyle name="Normal 2 30 12" xfId="559" xr:uid="{00000000-0005-0000-0000-000024020000}"/>
    <cellStyle name="Normal 2 30 13" xfId="560" xr:uid="{00000000-0005-0000-0000-000025020000}"/>
    <cellStyle name="Normal 2 30 14" xfId="561" xr:uid="{00000000-0005-0000-0000-000026020000}"/>
    <cellStyle name="Normal 2 30 15" xfId="562" xr:uid="{00000000-0005-0000-0000-000027020000}"/>
    <cellStyle name="Normal 2 30 16" xfId="563" xr:uid="{00000000-0005-0000-0000-000028020000}"/>
    <cellStyle name="Normal 2 30 17" xfId="564" xr:uid="{00000000-0005-0000-0000-000029020000}"/>
    <cellStyle name="Normal 2 30 18" xfId="565" xr:uid="{00000000-0005-0000-0000-00002A020000}"/>
    <cellStyle name="Normal 2 30 19" xfId="566" xr:uid="{00000000-0005-0000-0000-00002B020000}"/>
    <cellStyle name="Normal 2 30 2" xfId="567" xr:uid="{00000000-0005-0000-0000-00002C020000}"/>
    <cellStyle name="Normal 2 30 20" xfId="568" xr:uid="{00000000-0005-0000-0000-00002D020000}"/>
    <cellStyle name="Normal 2 30 21" xfId="569" xr:uid="{00000000-0005-0000-0000-00002E020000}"/>
    <cellStyle name="Normal 2 30 22" xfId="570" xr:uid="{00000000-0005-0000-0000-00002F020000}"/>
    <cellStyle name="Normal 2 30 23" xfId="571" xr:uid="{00000000-0005-0000-0000-000030020000}"/>
    <cellStyle name="Normal 2 30 3" xfId="572" xr:uid="{00000000-0005-0000-0000-000031020000}"/>
    <cellStyle name="Normal 2 30 4" xfId="573" xr:uid="{00000000-0005-0000-0000-000032020000}"/>
    <cellStyle name="Normal 2 30 5" xfId="574" xr:uid="{00000000-0005-0000-0000-000033020000}"/>
    <cellStyle name="Normal 2 30 6" xfId="575" xr:uid="{00000000-0005-0000-0000-000034020000}"/>
    <cellStyle name="Normal 2 30 7" xfId="576" xr:uid="{00000000-0005-0000-0000-000035020000}"/>
    <cellStyle name="Normal 2 30 8" xfId="577" xr:uid="{00000000-0005-0000-0000-000036020000}"/>
    <cellStyle name="Normal 2 30 9" xfId="578" xr:uid="{00000000-0005-0000-0000-000037020000}"/>
    <cellStyle name="Normal 2 31" xfId="579" xr:uid="{00000000-0005-0000-0000-000038020000}"/>
    <cellStyle name="Normal 2 31 10" xfId="580" xr:uid="{00000000-0005-0000-0000-000039020000}"/>
    <cellStyle name="Normal 2 31 11" xfId="581" xr:uid="{00000000-0005-0000-0000-00003A020000}"/>
    <cellStyle name="Normal 2 31 12" xfId="582" xr:uid="{00000000-0005-0000-0000-00003B020000}"/>
    <cellStyle name="Normal 2 31 13" xfId="583" xr:uid="{00000000-0005-0000-0000-00003C020000}"/>
    <cellStyle name="Normal 2 31 14" xfId="584" xr:uid="{00000000-0005-0000-0000-00003D020000}"/>
    <cellStyle name="Normal 2 31 15" xfId="585" xr:uid="{00000000-0005-0000-0000-00003E020000}"/>
    <cellStyle name="Normal 2 31 16" xfId="586" xr:uid="{00000000-0005-0000-0000-00003F020000}"/>
    <cellStyle name="Normal 2 31 17" xfId="587" xr:uid="{00000000-0005-0000-0000-000040020000}"/>
    <cellStyle name="Normal 2 31 18" xfId="588" xr:uid="{00000000-0005-0000-0000-000041020000}"/>
    <cellStyle name="Normal 2 31 19" xfId="589" xr:uid="{00000000-0005-0000-0000-000042020000}"/>
    <cellStyle name="Normal 2 31 2" xfId="590" xr:uid="{00000000-0005-0000-0000-000043020000}"/>
    <cellStyle name="Normal 2 31 20" xfId="591" xr:uid="{00000000-0005-0000-0000-000044020000}"/>
    <cellStyle name="Normal 2 31 21" xfId="592" xr:uid="{00000000-0005-0000-0000-000045020000}"/>
    <cellStyle name="Normal 2 31 22" xfId="593" xr:uid="{00000000-0005-0000-0000-000046020000}"/>
    <cellStyle name="Normal 2 31 23" xfId="594" xr:uid="{00000000-0005-0000-0000-000047020000}"/>
    <cellStyle name="Normal 2 31 3" xfId="595" xr:uid="{00000000-0005-0000-0000-000048020000}"/>
    <cellStyle name="Normal 2 31 4" xfId="596" xr:uid="{00000000-0005-0000-0000-000049020000}"/>
    <cellStyle name="Normal 2 31 5" xfId="597" xr:uid="{00000000-0005-0000-0000-00004A020000}"/>
    <cellStyle name="Normal 2 31 6" xfId="598" xr:uid="{00000000-0005-0000-0000-00004B020000}"/>
    <cellStyle name="Normal 2 31 7" xfId="599" xr:uid="{00000000-0005-0000-0000-00004C020000}"/>
    <cellStyle name="Normal 2 31 8" xfId="600" xr:uid="{00000000-0005-0000-0000-00004D020000}"/>
    <cellStyle name="Normal 2 31 9" xfId="601" xr:uid="{00000000-0005-0000-0000-00004E020000}"/>
    <cellStyle name="Normal 2 32" xfId="602" xr:uid="{00000000-0005-0000-0000-00004F020000}"/>
    <cellStyle name="Normal 2 32 10" xfId="603" xr:uid="{00000000-0005-0000-0000-000050020000}"/>
    <cellStyle name="Normal 2 32 11" xfId="604" xr:uid="{00000000-0005-0000-0000-000051020000}"/>
    <cellStyle name="Normal 2 32 12" xfId="605" xr:uid="{00000000-0005-0000-0000-000052020000}"/>
    <cellStyle name="Normal 2 32 13" xfId="606" xr:uid="{00000000-0005-0000-0000-000053020000}"/>
    <cellStyle name="Normal 2 32 14" xfId="607" xr:uid="{00000000-0005-0000-0000-000054020000}"/>
    <cellStyle name="Normal 2 32 15" xfId="608" xr:uid="{00000000-0005-0000-0000-000055020000}"/>
    <cellStyle name="Normal 2 32 16" xfId="609" xr:uid="{00000000-0005-0000-0000-000056020000}"/>
    <cellStyle name="Normal 2 32 17" xfId="610" xr:uid="{00000000-0005-0000-0000-000057020000}"/>
    <cellStyle name="Normal 2 32 18" xfId="611" xr:uid="{00000000-0005-0000-0000-000058020000}"/>
    <cellStyle name="Normal 2 32 19" xfId="612" xr:uid="{00000000-0005-0000-0000-000059020000}"/>
    <cellStyle name="Normal 2 32 2" xfId="613" xr:uid="{00000000-0005-0000-0000-00005A020000}"/>
    <cellStyle name="Normal 2 32 20" xfId="614" xr:uid="{00000000-0005-0000-0000-00005B020000}"/>
    <cellStyle name="Normal 2 32 21" xfId="615" xr:uid="{00000000-0005-0000-0000-00005C020000}"/>
    <cellStyle name="Normal 2 32 22" xfId="616" xr:uid="{00000000-0005-0000-0000-00005D020000}"/>
    <cellStyle name="Normal 2 32 23" xfId="617" xr:uid="{00000000-0005-0000-0000-00005E020000}"/>
    <cellStyle name="Normal 2 32 3" xfId="618" xr:uid="{00000000-0005-0000-0000-00005F020000}"/>
    <cellStyle name="Normal 2 32 4" xfId="619" xr:uid="{00000000-0005-0000-0000-000060020000}"/>
    <cellStyle name="Normal 2 32 5" xfId="620" xr:uid="{00000000-0005-0000-0000-000061020000}"/>
    <cellStyle name="Normal 2 32 6" xfId="621" xr:uid="{00000000-0005-0000-0000-000062020000}"/>
    <cellStyle name="Normal 2 32 7" xfId="622" xr:uid="{00000000-0005-0000-0000-000063020000}"/>
    <cellStyle name="Normal 2 32 8" xfId="623" xr:uid="{00000000-0005-0000-0000-000064020000}"/>
    <cellStyle name="Normal 2 32 9" xfId="624" xr:uid="{00000000-0005-0000-0000-000065020000}"/>
    <cellStyle name="Normal 2 33" xfId="625" xr:uid="{00000000-0005-0000-0000-000066020000}"/>
    <cellStyle name="Normal 2 33 10" xfId="626" xr:uid="{00000000-0005-0000-0000-000067020000}"/>
    <cellStyle name="Normal 2 33 11" xfId="627" xr:uid="{00000000-0005-0000-0000-000068020000}"/>
    <cellStyle name="Normal 2 33 12" xfId="628" xr:uid="{00000000-0005-0000-0000-000069020000}"/>
    <cellStyle name="Normal 2 33 13" xfId="629" xr:uid="{00000000-0005-0000-0000-00006A020000}"/>
    <cellStyle name="Normal 2 33 14" xfId="630" xr:uid="{00000000-0005-0000-0000-00006B020000}"/>
    <cellStyle name="Normal 2 33 15" xfId="631" xr:uid="{00000000-0005-0000-0000-00006C020000}"/>
    <cellStyle name="Normal 2 33 16" xfId="632" xr:uid="{00000000-0005-0000-0000-00006D020000}"/>
    <cellStyle name="Normal 2 33 17" xfId="633" xr:uid="{00000000-0005-0000-0000-00006E020000}"/>
    <cellStyle name="Normal 2 33 18" xfId="634" xr:uid="{00000000-0005-0000-0000-00006F020000}"/>
    <cellStyle name="Normal 2 33 19" xfId="635" xr:uid="{00000000-0005-0000-0000-000070020000}"/>
    <cellStyle name="Normal 2 33 2" xfId="636" xr:uid="{00000000-0005-0000-0000-000071020000}"/>
    <cellStyle name="Normal 2 33 20" xfId="637" xr:uid="{00000000-0005-0000-0000-000072020000}"/>
    <cellStyle name="Normal 2 33 21" xfId="638" xr:uid="{00000000-0005-0000-0000-000073020000}"/>
    <cellStyle name="Normal 2 33 22" xfId="639" xr:uid="{00000000-0005-0000-0000-000074020000}"/>
    <cellStyle name="Normal 2 33 23" xfId="640" xr:uid="{00000000-0005-0000-0000-000075020000}"/>
    <cellStyle name="Normal 2 33 3" xfId="641" xr:uid="{00000000-0005-0000-0000-000076020000}"/>
    <cellStyle name="Normal 2 33 4" xfId="642" xr:uid="{00000000-0005-0000-0000-000077020000}"/>
    <cellStyle name="Normal 2 33 5" xfId="643" xr:uid="{00000000-0005-0000-0000-000078020000}"/>
    <cellStyle name="Normal 2 33 6" xfId="644" xr:uid="{00000000-0005-0000-0000-000079020000}"/>
    <cellStyle name="Normal 2 33 7" xfId="645" xr:uid="{00000000-0005-0000-0000-00007A020000}"/>
    <cellStyle name="Normal 2 33 8" xfId="646" xr:uid="{00000000-0005-0000-0000-00007B020000}"/>
    <cellStyle name="Normal 2 33 9" xfId="647" xr:uid="{00000000-0005-0000-0000-00007C020000}"/>
    <cellStyle name="Normal 2 34" xfId="648" xr:uid="{00000000-0005-0000-0000-00007D020000}"/>
    <cellStyle name="Normal 2 34 10" xfId="649" xr:uid="{00000000-0005-0000-0000-00007E020000}"/>
    <cellStyle name="Normal 2 34 11" xfId="650" xr:uid="{00000000-0005-0000-0000-00007F020000}"/>
    <cellStyle name="Normal 2 34 12" xfId="651" xr:uid="{00000000-0005-0000-0000-000080020000}"/>
    <cellStyle name="Normal 2 34 13" xfId="652" xr:uid="{00000000-0005-0000-0000-000081020000}"/>
    <cellStyle name="Normal 2 34 14" xfId="653" xr:uid="{00000000-0005-0000-0000-000082020000}"/>
    <cellStyle name="Normal 2 34 15" xfId="654" xr:uid="{00000000-0005-0000-0000-000083020000}"/>
    <cellStyle name="Normal 2 34 16" xfId="655" xr:uid="{00000000-0005-0000-0000-000084020000}"/>
    <cellStyle name="Normal 2 34 17" xfId="656" xr:uid="{00000000-0005-0000-0000-000085020000}"/>
    <cellStyle name="Normal 2 34 18" xfId="657" xr:uid="{00000000-0005-0000-0000-000086020000}"/>
    <cellStyle name="Normal 2 34 19" xfId="658" xr:uid="{00000000-0005-0000-0000-000087020000}"/>
    <cellStyle name="Normal 2 34 2" xfId="659" xr:uid="{00000000-0005-0000-0000-000088020000}"/>
    <cellStyle name="Normal 2 34 20" xfId="660" xr:uid="{00000000-0005-0000-0000-000089020000}"/>
    <cellStyle name="Normal 2 34 21" xfId="661" xr:uid="{00000000-0005-0000-0000-00008A020000}"/>
    <cellStyle name="Normal 2 34 22" xfId="662" xr:uid="{00000000-0005-0000-0000-00008B020000}"/>
    <cellStyle name="Normal 2 34 23" xfId="663" xr:uid="{00000000-0005-0000-0000-00008C020000}"/>
    <cellStyle name="Normal 2 34 3" xfId="664" xr:uid="{00000000-0005-0000-0000-00008D020000}"/>
    <cellStyle name="Normal 2 34 4" xfId="665" xr:uid="{00000000-0005-0000-0000-00008E020000}"/>
    <cellStyle name="Normal 2 34 5" xfId="666" xr:uid="{00000000-0005-0000-0000-00008F020000}"/>
    <cellStyle name="Normal 2 34 6" xfId="667" xr:uid="{00000000-0005-0000-0000-000090020000}"/>
    <cellStyle name="Normal 2 34 7" xfId="668" xr:uid="{00000000-0005-0000-0000-000091020000}"/>
    <cellStyle name="Normal 2 34 8" xfId="669" xr:uid="{00000000-0005-0000-0000-000092020000}"/>
    <cellStyle name="Normal 2 34 9" xfId="670" xr:uid="{00000000-0005-0000-0000-000093020000}"/>
    <cellStyle name="Normal 2 35" xfId="671" xr:uid="{00000000-0005-0000-0000-000094020000}"/>
    <cellStyle name="Normal 2 35 10" xfId="672" xr:uid="{00000000-0005-0000-0000-000095020000}"/>
    <cellStyle name="Normal 2 35 11" xfId="673" xr:uid="{00000000-0005-0000-0000-000096020000}"/>
    <cellStyle name="Normal 2 35 12" xfId="674" xr:uid="{00000000-0005-0000-0000-000097020000}"/>
    <cellStyle name="Normal 2 35 13" xfId="675" xr:uid="{00000000-0005-0000-0000-000098020000}"/>
    <cellStyle name="Normal 2 35 14" xfId="676" xr:uid="{00000000-0005-0000-0000-000099020000}"/>
    <cellStyle name="Normal 2 35 15" xfId="677" xr:uid="{00000000-0005-0000-0000-00009A020000}"/>
    <cellStyle name="Normal 2 35 16" xfId="678" xr:uid="{00000000-0005-0000-0000-00009B020000}"/>
    <cellStyle name="Normal 2 35 17" xfId="679" xr:uid="{00000000-0005-0000-0000-00009C020000}"/>
    <cellStyle name="Normal 2 35 18" xfId="680" xr:uid="{00000000-0005-0000-0000-00009D020000}"/>
    <cellStyle name="Normal 2 35 19" xfId="681" xr:uid="{00000000-0005-0000-0000-00009E020000}"/>
    <cellStyle name="Normal 2 35 2" xfId="682" xr:uid="{00000000-0005-0000-0000-00009F020000}"/>
    <cellStyle name="Normal 2 35 20" xfId="683" xr:uid="{00000000-0005-0000-0000-0000A0020000}"/>
    <cellStyle name="Normal 2 35 21" xfId="684" xr:uid="{00000000-0005-0000-0000-0000A1020000}"/>
    <cellStyle name="Normal 2 35 22" xfId="685" xr:uid="{00000000-0005-0000-0000-0000A2020000}"/>
    <cellStyle name="Normal 2 35 23" xfId="686" xr:uid="{00000000-0005-0000-0000-0000A3020000}"/>
    <cellStyle name="Normal 2 35 3" xfId="687" xr:uid="{00000000-0005-0000-0000-0000A4020000}"/>
    <cellStyle name="Normal 2 35 4" xfId="688" xr:uid="{00000000-0005-0000-0000-0000A5020000}"/>
    <cellStyle name="Normal 2 35 5" xfId="689" xr:uid="{00000000-0005-0000-0000-0000A6020000}"/>
    <cellStyle name="Normal 2 35 6" xfId="690" xr:uid="{00000000-0005-0000-0000-0000A7020000}"/>
    <cellStyle name="Normal 2 35 7" xfId="691" xr:uid="{00000000-0005-0000-0000-0000A8020000}"/>
    <cellStyle name="Normal 2 35 8" xfId="692" xr:uid="{00000000-0005-0000-0000-0000A9020000}"/>
    <cellStyle name="Normal 2 35 9" xfId="693" xr:uid="{00000000-0005-0000-0000-0000AA020000}"/>
    <cellStyle name="Normal 2 36" xfId="694" xr:uid="{00000000-0005-0000-0000-0000AB020000}"/>
    <cellStyle name="Normal 2 36 10" xfId="695" xr:uid="{00000000-0005-0000-0000-0000AC020000}"/>
    <cellStyle name="Normal 2 36 11" xfId="696" xr:uid="{00000000-0005-0000-0000-0000AD020000}"/>
    <cellStyle name="Normal 2 36 12" xfId="697" xr:uid="{00000000-0005-0000-0000-0000AE020000}"/>
    <cellStyle name="Normal 2 36 13" xfId="698" xr:uid="{00000000-0005-0000-0000-0000AF020000}"/>
    <cellStyle name="Normal 2 36 14" xfId="699" xr:uid="{00000000-0005-0000-0000-0000B0020000}"/>
    <cellStyle name="Normal 2 36 15" xfId="700" xr:uid="{00000000-0005-0000-0000-0000B1020000}"/>
    <cellStyle name="Normal 2 36 16" xfId="701" xr:uid="{00000000-0005-0000-0000-0000B2020000}"/>
    <cellStyle name="Normal 2 36 17" xfId="702" xr:uid="{00000000-0005-0000-0000-0000B3020000}"/>
    <cellStyle name="Normal 2 36 18" xfId="703" xr:uid="{00000000-0005-0000-0000-0000B4020000}"/>
    <cellStyle name="Normal 2 36 19" xfId="704" xr:uid="{00000000-0005-0000-0000-0000B5020000}"/>
    <cellStyle name="Normal 2 36 2" xfId="705" xr:uid="{00000000-0005-0000-0000-0000B6020000}"/>
    <cellStyle name="Normal 2 36 20" xfId="706" xr:uid="{00000000-0005-0000-0000-0000B7020000}"/>
    <cellStyle name="Normal 2 36 21" xfId="707" xr:uid="{00000000-0005-0000-0000-0000B8020000}"/>
    <cellStyle name="Normal 2 36 22" xfId="708" xr:uid="{00000000-0005-0000-0000-0000B9020000}"/>
    <cellStyle name="Normal 2 36 23" xfId="709" xr:uid="{00000000-0005-0000-0000-0000BA020000}"/>
    <cellStyle name="Normal 2 36 3" xfId="710" xr:uid="{00000000-0005-0000-0000-0000BB020000}"/>
    <cellStyle name="Normal 2 36 4" xfId="711" xr:uid="{00000000-0005-0000-0000-0000BC020000}"/>
    <cellStyle name="Normal 2 36 5" xfId="712" xr:uid="{00000000-0005-0000-0000-0000BD020000}"/>
    <cellStyle name="Normal 2 36 6" xfId="713" xr:uid="{00000000-0005-0000-0000-0000BE020000}"/>
    <cellStyle name="Normal 2 36 7" xfId="714" xr:uid="{00000000-0005-0000-0000-0000BF020000}"/>
    <cellStyle name="Normal 2 36 8" xfId="715" xr:uid="{00000000-0005-0000-0000-0000C0020000}"/>
    <cellStyle name="Normal 2 36 9" xfId="716" xr:uid="{00000000-0005-0000-0000-0000C1020000}"/>
    <cellStyle name="Normal 2 37" xfId="717" xr:uid="{00000000-0005-0000-0000-0000C2020000}"/>
    <cellStyle name="Normal 2 37 10" xfId="718" xr:uid="{00000000-0005-0000-0000-0000C3020000}"/>
    <cellStyle name="Normal 2 37 11" xfId="719" xr:uid="{00000000-0005-0000-0000-0000C4020000}"/>
    <cellStyle name="Normal 2 37 12" xfId="720" xr:uid="{00000000-0005-0000-0000-0000C5020000}"/>
    <cellStyle name="Normal 2 37 13" xfId="721" xr:uid="{00000000-0005-0000-0000-0000C6020000}"/>
    <cellStyle name="Normal 2 37 14" xfId="722" xr:uid="{00000000-0005-0000-0000-0000C7020000}"/>
    <cellStyle name="Normal 2 37 15" xfId="723" xr:uid="{00000000-0005-0000-0000-0000C8020000}"/>
    <cellStyle name="Normal 2 37 16" xfId="724" xr:uid="{00000000-0005-0000-0000-0000C9020000}"/>
    <cellStyle name="Normal 2 37 17" xfId="725" xr:uid="{00000000-0005-0000-0000-0000CA020000}"/>
    <cellStyle name="Normal 2 37 18" xfId="726" xr:uid="{00000000-0005-0000-0000-0000CB020000}"/>
    <cellStyle name="Normal 2 37 19" xfId="727" xr:uid="{00000000-0005-0000-0000-0000CC020000}"/>
    <cellStyle name="Normal 2 37 2" xfId="728" xr:uid="{00000000-0005-0000-0000-0000CD020000}"/>
    <cellStyle name="Normal 2 37 20" xfId="729" xr:uid="{00000000-0005-0000-0000-0000CE020000}"/>
    <cellStyle name="Normal 2 37 21" xfId="730" xr:uid="{00000000-0005-0000-0000-0000CF020000}"/>
    <cellStyle name="Normal 2 37 22" xfId="731" xr:uid="{00000000-0005-0000-0000-0000D0020000}"/>
    <cellStyle name="Normal 2 37 23" xfId="732" xr:uid="{00000000-0005-0000-0000-0000D1020000}"/>
    <cellStyle name="Normal 2 37 3" xfId="733" xr:uid="{00000000-0005-0000-0000-0000D2020000}"/>
    <cellStyle name="Normal 2 37 4" xfId="734" xr:uid="{00000000-0005-0000-0000-0000D3020000}"/>
    <cellStyle name="Normal 2 37 5" xfId="735" xr:uid="{00000000-0005-0000-0000-0000D4020000}"/>
    <cellStyle name="Normal 2 37 6" xfId="736" xr:uid="{00000000-0005-0000-0000-0000D5020000}"/>
    <cellStyle name="Normal 2 37 7" xfId="737" xr:uid="{00000000-0005-0000-0000-0000D6020000}"/>
    <cellStyle name="Normal 2 37 8" xfId="738" xr:uid="{00000000-0005-0000-0000-0000D7020000}"/>
    <cellStyle name="Normal 2 37 9" xfId="739" xr:uid="{00000000-0005-0000-0000-0000D8020000}"/>
    <cellStyle name="Normal 2 38" xfId="740" xr:uid="{00000000-0005-0000-0000-0000D9020000}"/>
    <cellStyle name="Normal 2 38 10" xfId="741" xr:uid="{00000000-0005-0000-0000-0000DA020000}"/>
    <cellStyle name="Normal 2 38 11" xfId="742" xr:uid="{00000000-0005-0000-0000-0000DB020000}"/>
    <cellStyle name="Normal 2 38 12" xfId="743" xr:uid="{00000000-0005-0000-0000-0000DC020000}"/>
    <cellStyle name="Normal 2 38 13" xfId="744" xr:uid="{00000000-0005-0000-0000-0000DD020000}"/>
    <cellStyle name="Normal 2 38 14" xfId="745" xr:uid="{00000000-0005-0000-0000-0000DE020000}"/>
    <cellStyle name="Normal 2 38 15" xfId="746" xr:uid="{00000000-0005-0000-0000-0000DF020000}"/>
    <cellStyle name="Normal 2 38 16" xfId="747" xr:uid="{00000000-0005-0000-0000-0000E0020000}"/>
    <cellStyle name="Normal 2 38 17" xfId="748" xr:uid="{00000000-0005-0000-0000-0000E1020000}"/>
    <cellStyle name="Normal 2 38 18" xfId="749" xr:uid="{00000000-0005-0000-0000-0000E2020000}"/>
    <cellStyle name="Normal 2 38 19" xfId="750" xr:uid="{00000000-0005-0000-0000-0000E3020000}"/>
    <cellStyle name="Normal 2 38 2" xfId="751" xr:uid="{00000000-0005-0000-0000-0000E4020000}"/>
    <cellStyle name="Normal 2 38 20" xfId="752" xr:uid="{00000000-0005-0000-0000-0000E5020000}"/>
    <cellStyle name="Normal 2 38 21" xfId="753" xr:uid="{00000000-0005-0000-0000-0000E6020000}"/>
    <cellStyle name="Normal 2 38 22" xfId="754" xr:uid="{00000000-0005-0000-0000-0000E7020000}"/>
    <cellStyle name="Normal 2 38 23" xfId="755" xr:uid="{00000000-0005-0000-0000-0000E8020000}"/>
    <cellStyle name="Normal 2 38 3" xfId="756" xr:uid="{00000000-0005-0000-0000-0000E9020000}"/>
    <cellStyle name="Normal 2 38 4" xfId="757" xr:uid="{00000000-0005-0000-0000-0000EA020000}"/>
    <cellStyle name="Normal 2 38 5" xfId="758" xr:uid="{00000000-0005-0000-0000-0000EB020000}"/>
    <cellStyle name="Normal 2 38 6" xfId="759" xr:uid="{00000000-0005-0000-0000-0000EC020000}"/>
    <cellStyle name="Normal 2 38 7" xfId="760" xr:uid="{00000000-0005-0000-0000-0000ED020000}"/>
    <cellStyle name="Normal 2 38 8" xfId="761" xr:uid="{00000000-0005-0000-0000-0000EE020000}"/>
    <cellStyle name="Normal 2 38 9" xfId="762" xr:uid="{00000000-0005-0000-0000-0000EF020000}"/>
    <cellStyle name="Normal 2 39" xfId="763" xr:uid="{00000000-0005-0000-0000-0000F0020000}"/>
    <cellStyle name="Normal 2 39 10" xfId="764" xr:uid="{00000000-0005-0000-0000-0000F1020000}"/>
    <cellStyle name="Normal 2 39 11" xfId="765" xr:uid="{00000000-0005-0000-0000-0000F2020000}"/>
    <cellStyle name="Normal 2 39 12" xfId="766" xr:uid="{00000000-0005-0000-0000-0000F3020000}"/>
    <cellStyle name="Normal 2 39 13" xfId="767" xr:uid="{00000000-0005-0000-0000-0000F4020000}"/>
    <cellStyle name="Normal 2 39 14" xfId="768" xr:uid="{00000000-0005-0000-0000-0000F5020000}"/>
    <cellStyle name="Normal 2 39 15" xfId="769" xr:uid="{00000000-0005-0000-0000-0000F6020000}"/>
    <cellStyle name="Normal 2 39 16" xfId="770" xr:uid="{00000000-0005-0000-0000-0000F7020000}"/>
    <cellStyle name="Normal 2 39 17" xfId="771" xr:uid="{00000000-0005-0000-0000-0000F8020000}"/>
    <cellStyle name="Normal 2 39 18" xfId="772" xr:uid="{00000000-0005-0000-0000-0000F9020000}"/>
    <cellStyle name="Normal 2 39 19" xfId="773" xr:uid="{00000000-0005-0000-0000-0000FA020000}"/>
    <cellStyle name="Normal 2 39 2" xfId="774" xr:uid="{00000000-0005-0000-0000-0000FB020000}"/>
    <cellStyle name="Normal 2 39 20" xfId="775" xr:uid="{00000000-0005-0000-0000-0000FC020000}"/>
    <cellStyle name="Normal 2 39 21" xfId="776" xr:uid="{00000000-0005-0000-0000-0000FD020000}"/>
    <cellStyle name="Normal 2 39 22" xfId="777" xr:uid="{00000000-0005-0000-0000-0000FE020000}"/>
    <cellStyle name="Normal 2 39 23" xfId="778" xr:uid="{00000000-0005-0000-0000-0000FF020000}"/>
    <cellStyle name="Normal 2 39 3" xfId="779" xr:uid="{00000000-0005-0000-0000-000000030000}"/>
    <cellStyle name="Normal 2 39 4" xfId="780" xr:uid="{00000000-0005-0000-0000-000001030000}"/>
    <cellStyle name="Normal 2 39 5" xfId="781" xr:uid="{00000000-0005-0000-0000-000002030000}"/>
    <cellStyle name="Normal 2 39 6" xfId="782" xr:uid="{00000000-0005-0000-0000-000003030000}"/>
    <cellStyle name="Normal 2 39 7" xfId="783" xr:uid="{00000000-0005-0000-0000-000004030000}"/>
    <cellStyle name="Normal 2 39 8" xfId="784" xr:uid="{00000000-0005-0000-0000-000005030000}"/>
    <cellStyle name="Normal 2 39 9" xfId="785" xr:uid="{00000000-0005-0000-0000-000006030000}"/>
    <cellStyle name="Normal 2 4" xfId="786" xr:uid="{00000000-0005-0000-0000-000007030000}"/>
    <cellStyle name="Normal 2 40" xfId="787" xr:uid="{00000000-0005-0000-0000-000008030000}"/>
    <cellStyle name="Normal 2 41" xfId="788" xr:uid="{00000000-0005-0000-0000-000009030000}"/>
    <cellStyle name="Normal 2 42" xfId="789" xr:uid="{00000000-0005-0000-0000-00000A030000}"/>
    <cellStyle name="Normal 2 43" xfId="790" xr:uid="{00000000-0005-0000-0000-00000B030000}"/>
    <cellStyle name="Normal 2 44" xfId="791" xr:uid="{00000000-0005-0000-0000-00000C030000}"/>
    <cellStyle name="Normal 2 45" xfId="792" xr:uid="{00000000-0005-0000-0000-00000D030000}"/>
    <cellStyle name="Normal 2 46" xfId="793" xr:uid="{00000000-0005-0000-0000-00000E030000}"/>
    <cellStyle name="Normal 2 47" xfId="794" xr:uid="{00000000-0005-0000-0000-00000F030000}"/>
    <cellStyle name="Normal 2 48" xfId="795" xr:uid="{00000000-0005-0000-0000-000010030000}"/>
    <cellStyle name="Normal 2 49" xfId="796" xr:uid="{00000000-0005-0000-0000-000011030000}"/>
    <cellStyle name="Normal 2 5" xfId="797" xr:uid="{00000000-0005-0000-0000-000012030000}"/>
    <cellStyle name="Normal 2 5 10" xfId="798" xr:uid="{00000000-0005-0000-0000-000013030000}"/>
    <cellStyle name="Normal 2 5 11" xfId="799" xr:uid="{00000000-0005-0000-0000-000014030000}"/>
    <cellStyle name="Normal 2 5 12" xfId="800" xr:uid="{00000000-0005-0000-0000-000015030000}"/>
    <cellStyle name="Normal 2 5 13" xfId="801" xr:uid="{00000000-0005-0000-0000-000016030000}"/>
    <cellStyle name="Normal 2 5 14" xfId="802" xr:uid="{00000000-0005-0000-0000-000017030000}"/>
    <cellStyle name="Normal 2 5 15" xfId="803" xr:uid="{00000000-0005-0000-0000-000018030000}"/>
    <cellStyle name="Normal 2 5 16" xfId="804" xr:uid="{00000000-0005-0000-0000-000019030000}"/>
    <cellStyle name="Normal 2 5 17" xfId="805" xr:uid="{00000000-0005-0000-0000-00001A030000}"/>
    <cellStyle name="Normal 2 5 18" xfId="806" xr:uid="{00000000-0005-0000-0000-00001B030000}"/>
    <cellStyle name="Normal 2 5 19" xfId="807" xr:uid="{00000000-0005-0000-0000-00001C030000}"/>
    <cellStyle name="Normal 2 5 2" xfId="808" xr:uid="{00000000-0005-0000-0000-00001D030000}"/>
    <cellStyle name="Normal 2 5 2 10" xfId="809" xr:uid="{00000000-0005-0000-0000-00001E030000}"/>
    <cellStyle name="Normal 2 5 2 11" xfId="810" xr:uid="{00000000-0005-0000-0000-00001F030000}"/>
    <cellStyle name="Normal 2 5 2 12" xfId="811" xr:uid="{00000000-0005-0000-0000-000020030000}"/>
    <cellStyle name="Normal 2 5 2 13" xfId="812" xr:uid="{00000000-0005-0000-0000-000021030000}"/>
    <cellStyle name="Normal 2 5 2 14" xfId="813" xr:uid="{00000000-0005-0000-0000-000022030000}"/>
    <cellStyle name="Normal 2 5 2 15" xfId="814" xr:uid="{00000000-0005-0000-0000-000023030000}"/>
    <cellStyle name="Normal 2 5 2 16" xfId="815" xr:uid="{00000000-0005-0000-0000-000024030000}"/>
    <cellStyle name="Normal 2 5 2 17" xfId="816" xr:uid="{00000000-0005-0000-0000-000025030000}"/>
    <cellStyle name="Normal 2 5 2 18" xfId="817" xr:uid="{00000000-0005-0000-0000-000026030000}"/>
    <cellStyle name="Normal 2 5 2 19" xfId="818" xr:uid="{00000000-0005-0000-0000-000027030000}"/>
    <cellStyle name="Normal 2 5 2 2" xfId="819" xr:uid="{00000000-0005-0000-0000-000028030000}"/>
    <cellStyle name="Normal 2 5 2 2 10" xfId="820" xr:uid="{00000000-0005-0000-0000-000029030000}"/>
    <cellStyle name="Normal 2 5 2 2 11" xfId="821" xr:uid="{00000000-0005-0000-0000-00002A030000}"/>
    <cellStyle name="Normal 2 5 2 2 12" xfId="822" xr:uid="{00000000-0005-0000-0000-00002B030000}"/>
    <cellStyle name="Normal 2 5 2 2 13" xfId="823" xr:uid="{00000000-0005-0000-0000-00002C030000}"/>
    <cellStyle name="Normal 2 5 2 2 14" xfId="824" xr:uid="{00000000-0005-0000-0000-00002D030000}"/>
    <cellStyle name="Normal 2 5 2 2 15" xfId="825" xr:uid="{00000000-0005-0000-0000-00002E030000}"/>
    <cellStyle name="Normal 2 5 2 2 16" xfId="826" xr:uid="{00000000-0005-0000-0000-00002F030000}"/>
    <cellStyle name="Normal 2 5 2 2 17" xfId="827" xr:uid="{00000000-0005-0000-0000-000030030000}"/>
    <cellStyle name="Normal 2 5 2 2 18" xfId="828" xr:uid="{00000000-0005-0000-0000-000031030000}"/>
    <cellStyle name="Normal 2 5 2 2 19" xfId="829" xr:uid="{00000000-0005-0000-0000-000032030000}"/>
    <cellStyle name="Normal 2 5 2 2 2" xfId="830" xr:uid="{00000000-0005-0000-0000-000033030000}"/>
    <cellStyle name="Normal 2 5 2 2 20" xfId="831" xr:uid="{00000000-0005-0000-0000-000034030000}"/>
    <cellStyle name="Normal 2 5 2 2 21" xfId="832" xr:uid="{00000000-0005-0000-0000-000035030000}"/>
    <cellStyle name="Normal 2 5 2 2 22" xfId="833" xr:uid="{00000000-0005-0000-0000-000036030000}"/>
    <cellStyle name="Normal 2 5 2 2 23" xfId="834" xr:uid="{00000000-0005-0000-0000-000037030000}"/>
    <cellStyle name="Normal 2 5 2 2 24" xfId="835" xr:uid="{00000000-0005-0000-0000-000038030000}"/>
    <cellStyle name="Normal 2 5 2 2 25" xfId="836" xr:uid="{00000000-0005-0000-0000-000039030000}"/>
    <cellStyle name="Normal 2 5 2 2 26" xfId="837" xr:uid="{00000000-0005-0000-0000-00003A030000}"/>
    <cellStyle name="Normal 2 5 2 2 27" xfId="838" xr:uid="{00000000-0005-0000-0000-00003B030000}"/>
    <cellStyle name="Normal 2 5 2 2 28" xfId="839" xr:uid="{00000000-0005-0000-0000-00003C030000}"/>
    <cellStyle name="Normal 2 5 2 2 29" xfId="840" xr:uid="{00000000-0005-0000-0000-00003D030000}"/>
    <cellStyle name="Normal 2 5 2 2 3" xfId="841" xr:uid="{00000000-0005-0000-0000-00003E030000}"/>
    <cellStyle name="Normal 2 5 2 2 30" xfId="842" xr:uid="{00000000-0005-0000-0000-00003F030000}"/>
    <cellStyle name="Normal 2 5 2 2 31" xfId="843" xr:uid="{00000000-0005-0000-0000-000040030000}"/>
    <cellStyle name="Normal 2 5 2 2 32" xfId="844" xr:uid="{00000000-0005-0000-0000-000041030000}"/>
    <cellStyle name="Normal 2 5 2 2 33" xfId="845" xr:uid="{00000000-0005-0000-0000-000042030000}"/>
    <cellStyle name="Normal 2 5 2 2 34" xfId="846" xr:uid="{00000000-0005-0000-0000-000043030000}"/>
    <cellStyle name="Normal 2 5 2 2 35" xfId="847" xr:uid="{00000000-0005-0000-0000-000044030000}"/>
    <cellStyle name="Normal 2 5 2 2 36" xfId="848" xr:uid="{00000000-0005-0000-0000-000045030000}"/>
    <cellStyle name="Normal 2 5 2 2 37" xfId="849" xr:uid="{00000000-0005-0000-0000-000046030000}"/>
    <cellStyle name="Normal 2 5 2 2 38" xfId="850" xr:uid="{00000000-0005-0000-0000-000047030000}"/>
    <cellStyle name="Normal 2 5 2 2 39" xfId="851" xr:uid="{00000000-0005-0000-0000-000048030000}"/>
    <cellStyle name="Normal 2 5 2 2 4" xfId="852" xr:uid="{00000000-0005-0000-0000-000049030000}"/>
    <cellStyle name="Normal 2 5 2 2 40" xfId="853" xr:uid="{00000000-0005-0000-0000-00004A030000}"/>
    <cellStyle name="Normal 2 5 2 2 41" xfId="854" xr:uid="{00000000-0005-0000-0000-00004B030000}"/>
    <cellStyle name="Normal 2 5 2 2 42" xfId="855" xr:uid="{00000000-0005-0000-0000-00004C030000}"/>
    <cellStyle name="Normal 2 5 2 2 43" xfId="856" xr:uid="{00000000-0005-0000-0000-00004D030000}"/>
    <cellStyle name="Normal 2 5 2 2 44" xfId="857" xr:uid="{00000000-0005-0000-0000-00004E030000}"/>
    <cellStyle name="Normal 2 5 2 2 45" xfId="858" xr:uid="{00000000-0005-0000-0000-00004F030000}"/>
    <cellStyle name="Normal 2 5 2 2 46" xfId="859" xr:uid="{00000000-0005-0000-0000-000050030000}"/>
    <cellStyle name="Normal 2 5 2 2 47" xfId="860" xr:uid="{00000000-0005-0000-0000-000051030000}"/>
    <cellStyle name="Normal 2 5 2 2 48" xfId="861" xr:uid="{00000000-0005-0000-0000-000052030000}"/>
    <cellStyle name="Normal 2 5 2 2 49" xfId="862" xr:uid="{00000000-0005-0000-0000-000053030000}"/>
    <cellStyle name="Normal 2 5 2 2 5" xfId="863" xr:uid="{00000000-0005-0000-0000-000054030000}"/>
    <cellStyle name="Normal 2 5 2 2 50" xfId="864" xr:uid="{00000000-0005-0000-0000-000055030000}"/>
    <cellStyle name="Normal 2 5 2 2 51" xfId="865" xr:uid="{00000000-0005-0000-0000-000056030000}"/>
    <cellStyle name="Normal 2 5 2 2 52" xfId="866" xr:uid="{00000000-0005-0000-0000-000057030000}"/>
    <cellStyle name="Normal 2 5 2 2 53" xfId="867" xr:uid="{00000000-0005-0000-0000-000058030000}"/>
    <cellStyle name="Normal 2 5 2 2 54" xfId="868" xr:uid="{00000000-0005-0000-0000-000059030000}"/>
    <cellStyle name="Normal 2 5 2 2 55" xfId="869" xr:uid="{00000000-0005-0000-0000-00005A030000}"/>
    <cellStyle name="Normal 2 5 2 2 6" xfId="870" xr:uid="{00000000-0005-0000-0000-00005B030000}"/>
    <cellStyle name="Normal 2 5 2 2 7" xfId="871" xr:uid="{00000000-0005-0000-0000-00005C030000}"/>
    <cellStyle name="Normal 2 5 2 2 8" xfId="872" xr:uid="{00000000-0005-0000-0000-00005D030000}"/>
    <cellStyle name="Normal 2 5 2 2 9" xfId="873" xr:uid="{00000000-0005-0000-0000-00005E030000}"/>
    <cellStyle name="Normal 2 5 2 20" xfId="874" xr:uid="{00000000-0005-0000-0000-00005F030000}"/>
    <cellStyle name="Normal 2 5 2 21" xfId="875" xr:uid="{00000000-0005-0000-0000-000060030000}"/>
    <cellStyle name="Normal 2 5 2 22" xfId="876" xr:uid="{00000000-0005-0000-0000-000061030000}"/>
    <cellStyle name="Normal 2 5 2 23" xfId="877" xr:uid="{00000000-0005-0000-0000-000062030000}"/>
    <cellStyle name="Normal 2 5 2 24" xfId="878" xr:uid="{00000000-0005-0000-0000-000063030000}"/>
    <cellStyle name="Normal 2 5 2 25" xfId="879" xr:uid="{00000000-0005-0000-0000-000064030000}"/>
    <cellStyle name="Normal 2 5 2 26" xfId="880" xr:uid="{00000000-0005-0000-0000-000065030000}"/>
    <cellStyle name="Normal 2 5 2 27" xfId="881" xr:uid="{00000000-0005-0000-0000-000066030000}"/>
    <cellStyle name="Normal 2 5 2 28" xfId="882" xr:uid="{00000000-0005-0000-0000-000067030000}"/>
    <cellStyle name="Normal 2 5 2 29" xfId="883" xr:uid="{00000000-0005-0000-0000-000068030000}"/>
    <cellStyle name="Normal 2 5 2 3" xfId="884" xr:uid="{00000000-0005-0000-0000-000069030000}"/>
    <cellStyle name="Normal 2 5 2 30" xfId="885" xr:uid="{00000000-0005-0000-0000-00006A030000}"/>
    <cellStyle name="Normal 2 5 2 31" xfId="886" xr:uid="{00000000-0005-0000-0000-00006B030000}"/>
    <cellStyle name="Normal 2 5 2 32" xfId="887" xr:uid="{00000000-0005-0000-0000-00006C030000}"/>
    <cellStyle name="Normal 2 5 2 33" xfId="888" xr:uid="{00000000-0005-0000-0000-00006D030000}"/>
    <cellStyle name="Normal 2 5 2 4" xfId="889" xr:uid="{00000000-0005-0000-0000-00006E030000}"/>
    <cellStyle name="Normal 2 5 2 5" xfId="890" xr:uid="{00000000-0005-0000-0000-00006F030000}"/>
    <cellStyle name="Normal 2 5 2 6" xfId="891" xr:uid="{00000000-0005-0000-0000-000070030000}"/>
    <cellStyle name="Normal 2 5 2 7" xfId="892" xr:uid="{00000000-0005-0000-0000-000071030000}"/>
    <cellStyle name="Normal 2 5 2 8" xfId="893" xr:uid="{00000000-0005-0000-0000-000072030000}"/>
    <cellStyle name="Normal 2 5 2 9" xfId="894" xr:uid="{00000000-0005-0000-0000-000073030000}"/>
    <cellStyle name="Normal 2 5 20" xfId="895" xr:uid="{00000000-0005-0000-0000-000074030000}"/>
    <cellStyle name="Normal 2 5 21" xfId="896" xr:uid="{00000000-0005-0000-0000-000075030000}"/>
    <cellStyle name="Normal 2 5 22" xfId="897" xr:uid="{00000000-0005-0000-0000-000076030000}"/>
    <cellStyle name="Normal 2 5 23" xfId="898" xr:uid="{00000000-0005-0000-0000-000077030000}"/>
    <cellStyle name="Normal 2 5 24" xfId="899" xr:uid="{00000000-0005-0000-0000-000078030000}"/>
    <cellStyle name="Normal 2 5 25" xfId="900" xr:uid="{00000000-0005-0000-0000-000079030000}"/>
    <cellStyle name="Normal 2 5 26" xfId="901" xr:uid="{00000000-0005-0000-0000-00007A030000}"/>
    <cellStyle name="Normal 2 5 27" xfId="902" xr:uid="{00000000-0005-0000-0000-00007B030000}"/>
    <cellStyle name="Normal 2 5 28" xfId="903" xr:uid="{00000000-0005-0000-0000-00007C030000}"/>
    <cellStyle name="Normal 2 5 29" xfId="904" xr:uid="{00000000-0005-0000-0000-00007D030000}"/>
    <cellStyle name="Normal 2 5 3" xfId="905" xr:uid="{00000000-0005-0000-0000-00007E030000}"/>
    <cellStyle name="Normal 2 5 30" xfId="906" xr:uid="{00000000-0005-0000-0000-00007F030000}"/>
    <cellStyle name="Normal 2 5 31" xfId="907" xr:uid="{00000000-0005-0000-0000-000080030000}"/>
    <cellStyle name="Normal 2 5 32" xfId="908" xr:uid="{00000000-0005-0000-0000-000081030000}"/>
    <cellStyle name="Normal 2 5 33" xfId="909" xr:uid="{00000000-0005-0000-0000-000082030000}"/>
    <cellStyle name="Normal 2 5 34" xfId="910" xr:uid="{00000000-0005-0000-0000-000083030000}"/>
    <cellStyle name="Normal 2 5 35" xfId="911" xr:uid="{00000000-0005-0000-0000-000084030000}"/>
    <cellStyle name="Normal 2 5 36" xfId="912" xr:uid="{00000000-0005-0000-0000-000085030000}"/>
    <cellStyle name="Normal 2 5 37" xfId="913" xr:uid="{00000000-0005-0000-0000-000086030000}"/>
    <cellStyle name="Normal 2 5 38" xfId="914" xr:uid="{00000000-0005-0000-0000-000087030000}"/>
    <cellStyle name="Normal 2 5 39" xfId="915" xr:uid="{00000000-0005-0000-0000-000088030000}"/>
    <cellStyle name="Normal 2 5 4" xfId="916" xr:uid="{00000000-0005-0000-0000-000089030000}"/>
    <cellStyle name="Normal 2 5 40" xfId="917" xr:uid="{00000000-0005-0000-0000-00008A030000}"/>
    <cellStyle name="Normal 2 5 41" xfId="918" xr:uid="{00000000-0005-0000-0000-00008B030000}"/>
    <cellStyle name="Normal 2 5 42" xfId="919" xr:uid="{00000000-0005-0000-0000-00008C030000}"/>
    <cellStyle name="Normal 2 5 43" xfId="920" xr:uid="{00000000-0005-0000-0000-00008D030000}"/>
    <cellStyle name="Normal 2 5 44" xfId="921" xr:uid="{00000000-0005-0000-0000-00008E030000}"/>
    <cellStyle name="Normal 2 5 45" xfId="922" xr:uid="{00000000-0005-0000-0000-00008F030000}"/>
    <cellStyle name="Normal 2 5 46" xfId="923" xr:uid="{00000000-0005-0000-0000-000090030000}"/>
    <cellStyle name="Normal 2 5 47" xfId="924" xr:uid="{00000000-0005-0000-0000-000091030000}"/>
    <cellStyle name="Normal 2 5 48" xfId="925" xr:uid="{00000000-0005-0000-0000-000092030000}"/>
    <cellStyle name="Normal 2 5 49" xfId="926" xr:uid="{00000000-0005-0000-0000-000093030000}"/>
    <cellStyle name="Normal 2 5 5" xfId="927" xr:uid="{00000000-0005-0000-0000-000094030000}"/>
    <cellStyle name="Normal 2 5 50" xfId="928" xr:uid="{00000000-0005-0000-0000-000095030000}"/>
    <cellStyle name="Normal 2 5 51" xfId="929" xr:uid="{00000000-0005-0000-0000-000096030000}"/>
    <cellStyle name="Normal 2 5 52" xfId="930" xr:uid="{00000000-0005-0000-0000-000097030000}"/>
    <cellStyle name="Normal 2 5 53" xfId="931" xr:uid="{00000000-0005-0000-0000-000098030000}"/>
    <cellStyle name="Normal 2 5 54" xfId="932" xr:uid="{00000000-0005-0000-0000-000099030000}"/>
    <cellStyle name="Normal 2 5 55" xfId="933" xr:uid="{00000000-0005-0000-0000-00009A030000}"/>
    <cellStyle name="Normal 2 5 56" xfId="934" xr:uid="{00000000-0005-0000-0000-00009B030000}"/>
    <cellStyle name="Normal 2 5 57" xfId="935" xr:uid="{00000000-0005-0000-0000-00009C030000}"/>
    <cellStyle name="Normal 2 5 58" xfId="936" xr:uid="{00000000-0005-0000-0000-00009D030000}"/>
    <cellStyle name="Normal 2 5 59" xfId="937" xr:uid="{00000000-0005-0000-0000-00009E030000}"/>
    <cellStyle name="Normal 2 5 6" xfId="938" xr:uid="{00000000-0005-0000-0000-00009F030000}"/>
    <cellStyle name="Normal 2 5 60" xfId="939" xr:uid="{00000000-0005-0000-0000-0000A0030000}"/>
    <cellStyle name="Normal 2 5 61" xfId="940" xr:uid="{00000000-0005-0000-0000-0000A1030000}"/>
    <cellStyle name="Normal 2 5 62" xfId="941" xr:uid="{00000000-0005-0000-0000-0000A2030000}"/>
    <cellStyle name="Normal 2 5 63" xfId="942" xr:uid="{00000000-0005-0000-0000-0000A3030000}"/>
    <cellStyle name="Normal 2 5 64" xfId="943" xr:uid="{00000000-0005-0000-0000-0000A4030000}"/>
    <cellStyle name="Normal 2 5 65" xfId="944" xr:uid="{00000000-0005-0000-0000-0000A5030000}"/>
    <cellStyle name="Normal 2 5 66" xfId="945" xr:uid="{00000000-0005-0000-0000-0000A6030000}"/>
    <cellStyle name="Normal 2 5 67" xfId="946" xr:uid="{00000000-0005-0000-0000-0000A7030000}"/>
    <cellStyle name="Normal 2 5 68" xfId="947" xr:uid="{00000000-0005-0000-0000-0000A8030000}"/>
    <cellStyle name="Normal 2 5 69" xfId="948" xr:uid="{00000000-0005-0000-0000-0000A9030000}"/>
    <cellStyle name="Normal 2 5 7" xfId="949" xr:uid="{00000000-0005-0000-0000-0000AA030000}"/>
    <cellStyle name="Normal 2 5 70" xfId="950" xr:uid="{00000000-0005-0000-0000-0000AB030000}"/>
    <cellStyle name="Normal 2 5 71" xfId="951" xr:uid="{00000000-0005-0000-0000-0000AC030000}"/>
    <cellStyle name="Normal 2 5 72" xfId="952" xr:uid="{00000000-0005-0000-0000-0000AD030000}"/>
    <cellStyle name="Normal 2 5 73" xfId="953" xr:uid="{00000000-0005-0000-0000-0000AE030000}"/>
    <cellStyle name="Normal 2 5 74" xfId="954" xr:uid="{00000000-0005-0000-0000-0000AF030000}"/>
    <cellStyle name="Normal 2 5 75" xfId="955" xr:uid="{00000000-0005-0000-0000-0000B0030000}"/>
    <cellStyle name="Normal 2 5 76" xfId="956" xr:uid="{00000000-0005-0000-0000-0000B1030000}"/>
    <cellStyle name="Normal 2 5 77" xfId="957" xr:uid="{00000000-0005-0000-0000-0000B2030000}"/>
    <cellStyle name="Normal 2 5 78" xfId="958" xr:uid="{00000000-0005-0000-0000-0000B3030000}"/>
    <cellStyle name="Normal 2 5 79" xfId="959" xr:uid="{00000000-0005-0000-0000-0000B4030000}"/>
    <cellStyle name="Normal 2 5 8" xfId="960" xr:uid="{00000000-0005-0000-0000-0000B5030000}"/>
    <cellStyle name="Normal 2 5 80" xfId="961" xr:uid="{00000000-0005-0000-0000-0000B6030000}"/>
    <cellStyle name="Normal 2 5 81" xfId="962" xr:uid="{00000000-0005-0000-0000-0000B7030000}"/>
    <cellStyle name="Normal 2 5 82" xfId="963" xr:uid="{00000000-0005-0000-0000-0000B8030000}"/>
    <cellStyle name="Normal 2 5 83" xfId="964" xr:uid="{00000000-0005-0000-0000-0000B9030000}"/>
    <cellStyle name="Normal 2 5 84" xfId="965" xr:uid="{00000000-0005-0000-0000-0000BA030000}"/>
    <cellStyle name="Normal 2 5 85" xfId="966" xr:uid="{00000000-0005-0000-0000-0000BB030000}"/>
    <cellStyle name="Normal 2 5 86" xfId="967" xr:uid="{00000000-0005-0000-0000-0000BC030000}"/>
    <cellStyle name="Normal 2 5 87" xfId="968" xr:uid="{00000000-0005-0000-0000-0000BD030000}"/>
    <cellStyle name="Normal 2 5 9" xfId="969" xr:uid="{00000000-0005-0000-0000-0000BE030000}"/>
    <cellStyle name="Normal 2 5_DEER 032008 Cost Summary Delivery - Rev 4 (2)" xfId="970" xr:uid="{00000000-0005-0000-0000-0000BF030000}"/>
    <cellStyle name="Normal 2 50" xfId="971" xr:uid="{00000000-0005-0000-0000-0000C0030000}"/>
    <cellStyle name="Normal 2 51" xfId="972" xr:uid="{00000000-0005-0000-0000-0000C1030000}"/>
    <cellStyle name="Normal 2 52" xfId="973" xr:uid="{00000000-0005-0000-0000-0000C2030000}"/>
    <cellStyle name="Normal 2 53" xfId="974" xr:uid="{00000000-0005-0000-0000-0000C3030000}"/>
    <cellStyle name="Normal 2 54" xfId="975" xr:uid="{00000000-0005-0000-0000-0000C4030000}"/>
    <cellStyle name="Normal 2 55" xfId="976" xr:uid="{00000000-0005-0000-0000-0000C5030000}"/>
    <cellStyle name="Normal 2 56" xfId="977" xr:uid="{00000000-0005-0000-0000-0000C6030000}"/>
    <cellStyle name="Normal 2 57" xfId="978" xr:uid="{00000000-0005-0000-0000-0000C7030000}"/>
    <cellStyle name="Normal 2 58" xfId="979" xr:uid="{00000000-0005-0000-0000-0000C8030000}"/>
    <cellStyle name="Normal 2 59" xfId="980" xr:uid="{00000000-0005-0000-0000-0000C9030000}"/>
    <cellStyle name="Normal 2 6" xfId="981" xr:uid="{00000000-0005-0000-0000-0000CA030000}"/>
    <cellStyle name="Normal 2 60" xfId="982" xr:uid="{00000000-0005-0000-0000-0000CB030000}"/>
    <cellStyle name="Normal 2 61" xfId="983" xr:uid="{00000000-0005-0000-0000-0000CC030000}"/>
    <cellStyle name="Normal 2 62" xfId="984" xr:uid="{00000000-0005-0000-0000-0000CD030000}"/>
    <cellStyle name="Normal 2 63" xfId="985" xr:uid="{00000000-0005-0000-0000-0000CE030000}"/>
    <cellStyle name="Normal 2 64" xfId="986" xr:uid="{00000000-0005-0000-0000-0000CF030000}"/>
    <cellStyle name="Normal 2 65" xfId="987" xr:uid="{00000000-0005-0000-0000-0000D0030000}"/>
    <cellStyle name="Normal 2 66" xfId="988" xr:uid="{00000000-0005-0000-0000-0000D1030000}"/>
    <cellStyle name="Normal 2 67" xfId="989" xr:uid="{00000000-0005-0000-0000-0000D2030000}"/>
    <cellStyle name="Normal 2 68" xfId="990" xr:uid="{00000000-0005-0000-0000-0000D3030000}"/>
    <cellStyle name="Normal 2 69" xfId="991" xr:uid="{00000000-0005-0000-0000-0000D4030000}"/>
    <cellStyle name="Normal 2 7" xfId="992" xr:uid="{00000000-0005-0000-0000-0000D5030000}"/>
    <cellStyle name="Normal 2 70" xfId="993" xr:uid="{00000000-0005-0000-0000-0000D6030000}"/>
    <cellStyle name="Normal 2 71" xfId="994" xr:uid="{00000000-0005-0000-0000-0000D7030000}"/>
    <cellStyle name="Normal 2 72" xfId="995" xr:uid="{00000000-0005-0000-0000-0000D8030000}"/>
    <cellStyle name="Normal 2 73" xfId="996" xr:uid="{00000000-0005-0000-0000-0000D9030000}"/>
    <cellStyle name="Normal 2 74" xfId="997" xr:uid="{00000000-0005-0000-0000-0000DA030000}"/>
    <cellStyle name="Normal 2 75" xfId="998" xr:uid="{00000000-0005-0000-0000-0000DB030000}"/>
    <cellStyle name="Normal 2 76" xfId="999" xr:uid="{00000000-0005-0000-0000-0000DC030000}"/>
    <cellStyle name="Normal 2 77" xfId="1000" xr:uid="{00000000-0005-0000-0000-0000DD030000}"/>
    <cellStyle name="Normal 2 78" xfId="1001" xr:uid="{00000000-0005-0000-0000-0000DE030000}"/>
    <cellStyle name="Normal 2 79" xfId="1002" xr:uid="{00000000-0005-0000-0000-0000DF030000}"/>
    <cellStyle name="Normal 2 8" xfId="1003" xr:uid="{00000000-0005-0000-0000-0000E0030000}"/>
    <cellStyle name="Normal 2 8 10" xfId="1004" xr:uid="{00000000-0005-0000-0000-0000E1030000}"/>
    <cellStyle name="Normal 2 8 11" xfId="1005" xr:uid="{00000000-0005-0000-0000-0000E2030000}"/>
    <cellStyle name="Normal 2 8 12" xfId="1006" xr:uid="{00000000-0005-0000-0000-0000E3030000}"/>
    <cellStyle name="Normal 2 8 13" xfId="1007" xr:uid="{00000000-0005-0000-0000-0000E4030000}"/>
    <cellStyle name="Normal 2 8 14" xfId="1008" xr:uid="{00000000-0005-0000-0000-0000E5030000}"/>
    <cellStyle name="Normal 2 8 15" xfId="1009" xr:uid="{00000000-0005-0000-0000-0000E6030000}"/>
    <cellStyle name="Normal 2 8 16" xfId="1010" xr:uid="{00000000-0005-0000-0000-0000E7030000}"/>
    <cellStyle name="Normal 2 8 17" xfId="1011" xr:uid="{00000000-0005-0000-0000-0000E8030000}"/>
    <cellStyle name="Normal 2 8 18" xfId="1012" xr:uid="{00000000-0005-0000-0000-0000E9030000}"/>
    <cellStyle name="Normal 2 8 19" xfId="1013" xr:uid="{00000000-0005-0000-0000-0000EA030000}"/>
    <cellStyle name="Normal 2 8 2" xfId="1014" xr:uid="{00000000-0005-0000-0000-0000EB030000}"/>
    <cellStyle name="Normal 2 8 20" xfId="1015" xr:uid="{00000000-0005-0000-0000-0000EC030000}"/>
    <cellStyle name="Normal 2 8 21" xfId="1016" xr:uid="{00000000-0005-0000-0000-0000ED030000}"/>
    <cellStyle name="Normal 2 8 22" xfId="1017" xr:uid="{00000000-0005-0000-0000-0000EE030000}"/>
    <cellStyle name="Normal 2 8 23" xfId="1018" xr:uid="{00000000-0005-0000-0000-0000EF030000}"/>
    <cellStyle name="Normal 2 8 3" xfId="1019" xr:uid="{00000000-0005-0000-0000-0000F0030000}"/>
    <cellStyle name="Normal 2 8 4" xfId="1020" xr:uid="{00000000-0005-0000-0000-0000F1030000}"/>
    <cellStyle name="Normal 2 8 5" xfId="1021" xr:uid="{00000000-0005-0000-0000-0000F2030000}"/>
    <cellStyle name="Normal 2 8 6" xfId="1022" xr:uid="{00000000-0005-0000-0000-0000F3030000}"/>
    <cellStyle name="Normal 2 8 7" xfId="1023" xr:uid="{00000000-0005-0000-0000-0000F4030000}"/>
    <cellStyle name="Normal 2 8 8" xfId="1024" xr:uid="{00000000-0005-0000-0000-0000F5030000}"/>
    <cellStyle name="Normal 2 8 9" xfId="1025" xr:uid="{00000000-0005-0000-0000-0000F6030000}"/>
    <cellStyle name="Normal 2 80" xfId="1026" xr:uid="{00000000-0005-0000-0000-0000F7030000}"/>
    <cellStyle name="Normal 2 81" xfId="1027" xr:uid="{00000000-0005-0000-0000-0000F8030000}"/>
    <cellStyle name="Normal 2 82" xfId="1028" xr:uid="{00000000-0005-0000-0000-0000F9030000}"/>
    <cellStyle name="Normal 2 83" xfId="1029" xr:uid="{00000000-0005-0000-0000-0000FA030000}"/>
    <cellStyle name="Normal 2 84" xfId="1030" xr:uid="{00000000-0005-0000-0000-0000FB030000}"/>
    <cellStyle name="Normal 2 85" xfId="1031" xr:uid="{00000000-0005-0000-0000-0000FC030000}"/>
    <cellStyle name="Normal 2 86" xfId="1032" xr:uid="{00000000-0005-0000-0000-0000FD030000}"/>
    <cellStyle name="Normal 2 87" xfId="1033" xr:uid="{00000000-0005-0000-0000-0000FE030000}"/>
    <cellStyle name="Normal 2 88" xfId="1034" xr:uid="{00000000-0005-0000-0000-0000FF030000}"/>
    <cellStyle name="Normal 2 89" xfId="1035" xr:uid="{00000000-0005-0000-0000-000000040000}"/>
    <cellStyle name="Normal 2 9" xfId="1036" xr:uid="{00000000-0005-0000-0000-000001040000}"/>
    <cellStyle name="Normal 2 9 10" xfId="1037" xr:uid="{00000000-0005-0000-0000-000002040000}"/>
    <cellStyle name="Normal 2 9 11" xfId="1038" xr:uid="{00000000-0005-0000-0000-000003040000}"/>
    <cellStyle name="Normal 2 9 12" xfId="1039" xr:uid="{00000000-0005-0000-0000-000004040000}"/>
    <cellStyle name="Normal 2 9 13" xfId="1040" xr:uid="{00000000-0005-0000-0000-000005040000}"/>
    <cellStyle name="Normal 2 9 14" xfId="1041" xr:uid="{00000000-0005-0000-0000-000006040000}"/>
    <cellStyle name="Normal 2 9 15" xfId="1042" xr:uid="{00000000-0005-0000-0000-000007040000}"/>
    <cellStyle name="Normal 2 9 16" xfId="1043" xr:uid="{00000000-0005-0000-0000-000008040000}"/>
    <cellStyle name="Normal 2 9 17" xfId="1044" xr:uid="{00000000-0005-0000-0000-000009040000}"/>
    <cellStyle name="Normal 2 9 18" xfId="1045" xr:uid="{00000000-0005-0000-0000-00000A040000}"/>
    <cellStyle name="Normal 2 9 19" xfId="1046" xr:uid="{00000000-0005-0000-0000-00000B040000}"/>
    <cellStyle name="Normal 2 9 2" xfId="1047" xr:uid="{00000000-0005-0000-0000-00000C040000}"/>
    <cellStyle name="Normal 2 9 20" xfId="1048" xr:uid="{00000000-0005-0000-0000-00000D040000}"/>
    <cellStyle name="Normal 2 9 21" xfId="1049" xr:uid="{00000000-0005-0000-0000-00000E040000}"/>
    <cellStyle name="Normal 2 9 22" xfId="1050" xr:uid="{00000000-0005-0000-0000-00000F040000}"/>
    <cellStyle name="Normal 2 9 23" xfId="1051" xr:uid="{00000000-0005-0000-0000-000010040000}"/>
    <cellStyle name="Normal 2 9 3" xfId="1052" xr:uid="{00000000-0005-0000-0000-000011040000}"/>
    <cellStyle name="Normal 2 9 4" xfId="1053" xr:uid="{00000000-0005-0000-0000-000012040000}"/>
    <cellStyle name="Normal 2 9 5" xfId="1054" xr:uid="{00000000-0005-0000-0000-000013040000}"/>
    <cellStyle name="Normal 2 9 6" xfId="1055" xr:uid="{00000000-0005-0000-0000-000014040000}"/>
    <cellStyle name="Normal 2 9 7" xfId="1056" xr:uid="{00000000-0005-0000-0000-000015040000}"/>
    <cellStyle name="Normal 2 9 8" xfId="1057" xr:uid="{00000000-0005-0000-0000-000016040000}"/>
    <cellStyle name="Normal 2 9 9" xfId="1058" xr:uid="{00000000-0005-0000-0000-000017040000}"/>
    <cellStyle name="Normal 2 90" xfId="1059" xr:uid="{00000000-0005-0000-0000-000018040000}"/>
    <cellStyle name="Normal 2 91" xfId="1060" xr:uid="{00000000-0005-0000-0000-000019040000}"/>
    <cellStyle name="Normal 2 92" xfId="1061" xr:uid="{00000000-0005-0000-0000-00001A040000}"/>
    <cellStyle name="Normal 2 93" xfId="1062" xr:uid="{00000000-0005-0000-0000-00001B040000}"/>
    <cellStyle name="Normal 2 94" xfId="55" xr:uid="{00000000-0005-0000-0000-00001C040000}"/>
    <cellStyle name="Normal 2_DEER 032008 Cost Summary Delivery - Rev 4 (2)" xfId="1063" xr:uid="{00000000-0005-0000-0000-00001D040000}"/>
    <cellStyle name="Normal 3" xfId="51" xr:uid="{00000000-0005-0000-0000-00001E040000}"/>
    <cellStyle name="Normal 3 10" xfId="1065" xr:uid="{00000000-0005-0000-0000-00001F040000}"/>
    <cellStyle name="Normal 3 10 10" xfId="1066" xr:uid="{00000000-0005-0000-0000-000020040000}"/>
    <cellStyle name="Normal 3 10 11" xfId="1067" xr:uid="{00000000-0005-0000-0000-000021040000}"/>
    <cellStyle name="Normal 3 10 12" xfId="1068" xr:uid="{00000000-0005-0000-0000-000022040000}"/>
    <cellStyle name="Normal 3 10 13" xfId="1069" xr:uid="{00000000-0005-0000-0000-000023040000}"/>
    <cellStyle name="Normal 3 10 14" xfId="1070" xr:uid="{00000000-0005-0000-0000-000024040000}"/>
    <cellStyle name="Normal 3 10 15" xfId="1071" xr:uid="{00000000-0005-0000-0000-000025040000}"/>
    <cellStyle name="Normal 3 10 16" xfId="1072" xr:uid="{00000000-0005-0000-0000-000026040000}"/>
    <cellStyle name="Normal 3 10 17" xfId="1073" xr:uid="{00000000-0005-0000-0000-000027040000}"/>
    <cellStyle name="Normal 3 10 18" xfId="1074" xr:uid="{00000000-0005-0000-0000-000028040000}"/>
    <cellStyle name="Normal 3 10 19" xfId="1075" xr:uid="{00000000-0005-0000-0000-000029040000}"/>
    <cellStyle name="Normal 3 10 2" xfId="1076" xr:uid="{00000000-0005-0000-0000-00002A040000}"/>
    <cellStyle name="Normal 3 10 20" xfId="1077" xr:uid="{00000000-0005-0000-0000-00002B040000}"/>
    <cellStyle name="Normal 3 10 21" xfId="1078" xr:uid="{00000000-0005-0000-0000-00002C040000}"/>
    <cellStyle name="Normal 3 10 22" xfId="1079" xr:uid="{00000000-0005-0000-0000-00002D040000}"/>
    <cellStyle name="Normal 3 10 23" xfId="1080" xr:uid="{00000000-0005-0000-0000-00002E040000}"/>
    <cellStyle name="Normal 3 10 3" xfId="1081" xr:uid="{00000000-0005-0000-0000-00002F040000}"/>
    <cellStyle name="Normal 3 10 4" xfId="1082" xr:uid="{00000000-0005-0000-0000-000030040000}"/>
    <cellStyle name="Normal 3 10 5" xfId="1083" xr:uid="{00000000-0005-0000-0000-000031040000}"/>
    <cellStyle name="Normal 3 10 6" xfId="1084" xr:uid="{00000000-0005-0000-0000-000032040000}"/>
    <cellStyle name="Normal 3 10 7" xfId="1085" xr:uid="{00000000-0005-0000-0000-000033040000}"/>
    <cellStyle name="Normal 3 10 8" xfId="1086" xr:uid="{00000000-0005-0000-0000-000034040000}"/>
    <cellStyle name="Normal 3 10 9" xfId="1087" xr:uid="{00000000-0005-0000-0000-000035040000}"/>
    <cellStyle name="Normal 3 11" xfId="1088" xr:uid="{00000000-0005-0000-0000-000036040000}"/>
    <cellStyle name="Normal 3 11 10" xfId="1089" xr:uid="{00000000-0005-0000-0000-000037040000}"/>
    <cellStyle name="Normal 3 11 11" xfId="1090" xr:uid="{00000000-0005-0000-0000-000038040000}"/>
    <cellStyle name="Normal 3 11 12" xfId="1091" xr:uid="{00000000-0005-0000-0000-000039040000}"/>
    <cellStyle name="Normal 3 11 13" xfId="1092" xr:uid="{00000000-0005-0000-0000-00003A040000}"/>
    <cellStyle name="Normal 3 11 14" xfId="1093" xr:uid="{00000000-0005-0000-0000-00003B040000}"/>
    <cellStyle name="Normal 3 11 15" xfId="1094" xr:uid="{00000000-0005-0000-0000-00003C040000}"/>
    <cellStyle name="Normal 3 11 16" xfId="1095" xr:uid="{00000000-0005-0000-0000-00003D040000}"/>
    <cellStyle name="Normal 3 11 17" xfId="1096" xr:uid="{00000000-0005-0000-0000-00003E040000}"/>
    <cellStyle name="Normal 3 11 18" xfId="1097" xr:uid="{00000000-0005-0000-0000-00003F040000}"/>
    <cellStyle name="Normal 3 11 19" xfId="1098" xr:uid="{00000000-0005-0000-0000-000040040000}"/>
    <cellStyle name="Normal 3 11 2" xfId="1099" xr:uid="{00000000-0005-0000-0000-000041040000}"/>
    <cellStyle name="Normal 3 11 20" xfId="1100" xr:uid="{00000000-0005-0000-0000-000042040000}"/>
    <cellStyle name="Normal 3 11 21" xfId="1101" xr:uid="{00000000-0005-0000-0000-000043040000}"/>
    <cellStyle name="Normal 3 11 22" xfId="1102" xr:uid="{00000000-0005-0000-0000-000044040000}"/>
    <cellStyle name="Normal 3 11 23" xfId="1103" xr:uid="{00000000-0005-0000-0000-000045040000}"/>
    <cellStyle name="Normal 3 11 3" xfId="1104" xr:uid="{00000000-0005-0000-0000-000046040000}"/>
    <cellStyle name="Normal 3 11 4" xfId="1105" xr:uid="{00000000-0005-0000-0000-000047040000}"/>
    <cellStyle name="Normal 3 11 5" xfId="1106" xr:uid="{00000000-0005-0000-0000-000048040000}"/>
    <cellStyle name="Normal 3 11 6" xfId="1107" xr:uid="{00000000-0005-0000-0000-000049040000}"/>
    <cellStyle name="Normal 3 11 7" xfId="1108" xr:uid="{00000000-0005-0000-0000-00004A040000}"/>
    <cellStyle name="Normal 3 11 8" xfId="1109" xr:uid="{00000000-0005-0000-0000-00004B040000}"/>
    <cellStyle name="Normal 3 11 9" xfId="1110" xr:uid="{00000000-0005-0000-0000-00004C040000}"/>
    <cellStyle name="Normal 3 12" xfId="1111" xr:uid="{00000000-0005-0000-0000-00004D040000}"/>
    <cellStyle name="Normal 3 12 10" xfId="1112" xr:uid="{00000000-0005-0000-0000-00004E040000}"/>
    <cellStyle name="Normal 3 12 11" xfId="1113" xr:uid="{00000000-0005-0000-0000-00004F040000}"/>
    <cellStyle name="Normal 3 12 12" xfId="1114" xr:uid="{00000000-0005-0000-0000-000050040000}"/>
    <cellStyle name="Normal 3 12 13" xfId="1115" xr:uid="{00000000-0005-0000-0000-000051040000}"/>
    <cellStyle name="Normal 3 12 14" xfId="1116" xr:uid="{00000000-0005-0000-0000-000052040000}"/>
    <cellStyle name="Normal 3 12 15" xfId="1117" xr:uid="{00000000-0005-0000-0000-000053040000}"/>
    <cellStyle name="Normal 3 12 16" xfId="1118" xr:uid="{00000000-0005-0000-0000-000054040000}"/>
    <cellStyle name="Normal 3 12 17" xfId="1119" xr:uid="{00000000-0005-0000-0000-000055040000}"/>
    <cellStyle name="Normal 3 12 18" xfId="1120" xr:uid="{00000000-0005-0000-0000-000056040000}"/>
    <cellStyle name="Normal 3 12 19" xfId="1121" xr:uid="{00000000-0005-0000-0000-000057040000}"/>
    <cellStyle name="Normal 3 12 2" xfId="1122" xr:uid="{00000000-0005-0000-0000-000058040000}"/>
    <cellStyle name="Normal 3 12 20" xfId="1123" xr:uid="{00000000-0005-0000-0000-000059040000}"/>
    <cellStyle name="Normal 3 12 21" xfId="1124" xr:uid="{00000000-0005-0000-0000-00005A040000}"/>
    <cellStyle name="Normal 3 12 22" xfId="1125" xr:uid="{00000000-0005-0000-0000-00005B040000}"/>
    <cellStyle name="Normal 3 12 23" xfId="1126" xr:uid="{00000000-0005-0000-0000-00005C040000}"/>
    <cellStyle name="Normal 3 12 3" xfId="1127" xr:uid="{00000000-0005-0000-0000-00005D040000}"/>
    <cellStyle name="Normal 3 12 4" xfId="1128" xr:uid="{00000000-0005-0000-0000-00005E040000}"/>
    <cellStyle name="Normal 3 12 5" xfId="1129" xr:uid="{00000000-0005-0000-0000-00005F040000}"/>
    <cellStyle name="Normal 3 12 6" xfId="1130" xr:uid="{00000000-0005-0000-0000-000060040000}"/>
    <cellStyle name="Normal 3 12 7" xfId="1131" xr:uid="{00000000-0005-0000-0000-000061040000}"/>
    <cellStyle name="Normal 3 12 8" xfId="1132" xr:uid="{00000000-0005-0000-0000-000062040000}"/>
    <cellStyle name="Normal 3 12 9" xfId="1133" xr:uid="{00000000-0005-0000-0000-000063040000}"/>
    <cellStyle name="Normal 3 13" xfId="1134" xr:uid="{00000000-0005-0000-0000-000064040000}"/>
    <cellStyle name="Normal 3 13 10" xfId="1135" xr:uid="{00000000-0005-0000-0000-000065040000}"/>
    <cellStyle name="Normal 3 13 11" xfId="1136" xr:uid="{00000000-0005-0000-0000-000066040000}"/>
    <cellStyle name="Normal 3 13 12" xfId="1137" xr:uid="{00000000-0005-0000-0000-000067040000}"/>
    <cellStyle name="Normal 3 13 13" xfId="1138" xr:uid="{00000000-0005-0000-0000-000068040000}"/>
    <cellStyle name="Normal 3 13 14" xfId="1139" xr:uid="{00000000-0005-0000-0000-000069040000}"/>
    <cellStyle name="Normal 3 13 15" xfId="1140" xr:uid="{00000000-0005-0000-0000-00006A040000}"/>
    <cellStyle name="Normal 3 13 16" xfId="1141" xr:uid="{00000000-0005-0000-0000-00006B040000}"/>
    <cellStyle name="Normal 3 13 17" xfId="1142" xr:uid="{00000000-0005-0000-0000-00006C040000}"/>
    <cellStyle name="Normal 3 13 18" xfId="1143" xr:uid="{00000000-0005-0000-0000-00006D040000}"/>
    <cellStyle name="Normal 3 13 19" xfId="1144" xr:uid="{00000000-0005-0000-0000-00006E040000}"/>
    <cellStyle name="Normal 3 13 2" xfId="1145" xr:uid="{00000000-0005-0000-0000-00006F040000}"/>
    <cellStyle name="Normal 3 13 20" xfId="1146" xr:uid="{00000000-0005-0000-0000-000070040000}"/>
    <cellStyle name="Normal 3 13 21" xfId="1147" xr:uid="{00000000-0005-0000-0000-000071040000}"/>
    <cellStyle name="Normal 3 13 22" xfId="1148" xr:uid="{00000000-0005-0000-0000-000072040000}"/>
    <cellStyle name="Normal 3 13 23" xfId="1149" xr:uid="{00000000-0005-0000-0000-000073040000}"/>
    <cellStyle name="Normal 3 13 3" xfId="1150" xr:uid="{00000000-0005-0000-0000-000074040000}"/>
    <cellStyle name="Normal 3 13 4" xfId="1151" xr:uid="{00000000-0005-0000-0000-000075040000}"/>
    <cellStyle name="Normal 3 13 5" xfId="1152" xr:uid="{00000000-0005-0000-0000-000076040000}"/>
    <cellStyle name="Normal 3 13 6" xfId="1153" xr:uid="{00000000-0005-0000-0000-000077040000}"/>
    <cellStyle name="Normal 3 13 7" xfId="1154" xr:uid="{00000000-0005-0000-0000-000078040000}"/>
    <cellStyle name="Normal 3 13 8" xfId="1155" xr:uid="{00000000-0005-0000-0000-000079040000}"/>
    <cellStyle name="Normal 3 13 9" xfId="1156" xr:uid="{00000000-0005-0000-0000-00007A040000}"/>
    <cellStyle name="Normal 3 14" xfId="1157" xr:uid="{00000000-0005-0000-0000-00007B040000}"/>
    <cellStyle name="Normal 3 14 10" xfId="1158" xr:uid="{00000000-0005-0000-0000-00007C040000}"/>
    <cellStyle name="Normal 3 14 11" xfId="1159" xr:uid="{00000000-0005-0000-0000-00007D040000}"/>
    <cellStyle name="Normal 3 14 12" xfId="1160" xr:uid="{00000000-0005-0000-0000-00007E040000}"/>
    <cellStyle name="Normal 3 14 13" xfId="1161" xr:uid="{00000000-0005-0000-0000-00007F040000}"/>
    <cellStyle name="Normal 3 14 14" xfId="1162" xr:uid="{00000000-0005-0000-0000-000080040000}"/>
    <cellStyle name="Normal 3 14 15" xfId="1163" xr:uid="{00000000-0005-0000-0000-000081040000}"/>
    <cellStyle name="Normal 3 14 16" xfId="1164" xr:uid="{00000000-0005-0000-0000-000082040000}"/>
    <cellStyle name="Normal 3 14 17" xfId="1165" xr:uid="{00000000-0005-0000-0000-000083040000}"/>
    <cellStyle name="Normal 3 14 18" xfId="1166" xr:uid="{00000000-0005-0000-0000-000084040000}"/>
    <cellStyle name="Normal 3 14 19" xfId="1167" xr:uid="{00000000-0005-0000-0000-000085040000}"/>
    <cellStyle name="Normal 3 14 2" xfId="1168" xr:uid="{00000000-0005-0000-0000-000086040000}"/>
    <cellStyle name="Normal 3 14 20" xfId="1169" xr:uid="{00000000-0005-0000-0000-000087040000}"/>
    <cellStyle name="Normal 3 14 21" xfId="1170" xr:uid="{00000000-0005-0000-0000-000088040000}"/>
    <cellStyle name="Normal 3 14 22" xfId="1171" xr:uid="{00000000-0005-0000-0000-000089040000}"/>
    <cellStyle name="Normal 3 14 23" xfId="1172" xr:uid="{00000000-0005-0000-0000-00008A040000}"/>
    <cellStyle name="Normal 3 14 3" xfId="1173" xr:uid="{00000000-0005-0000-0000-00008B040000}"/>
    <cellStyle name="Normal 3 14 4" xfId="1174" xr:uid="{00000000-0005-0000-0000-00008C040000}"/>
    <cellStyle name="Normal 3 14 5" xfId="1175" xr:uid="{00000000-0005-0000-0000-00008D040000}"/>
    <cellStyle name="Normal 3 14 6" xfId="1176" xr:uid="{00000000-0005-0000-0000-00008E040000}"/>
    <cellStyle name="Normal 3 14 7" xfId="1177" xr:uid="{00000000-0005-0000-0000-00008F040000}"/>
    <cellStyle name="Normal 3 14 8" xfId="1178" xr:uid="{00000000-0005-0000-0000-000090040000}"/>
    <cellStyle name="Normal 3 14 9" xfId="1179" xr:uid="{00000000-0005-0000-0000-000091040000}"/>
    <cellStyle name="Normal 3 15" xfId="1180" xr:uid="{00000000-0005-0000-0000-000092040000}"/>
    <cellStyle name="Normal 3 15 10" xfId="1181" xr:uid="{00000000-0005-0000-0000-000093040000}"/>
    <cellStyle name="Normal 3 15 11" xfId="1182" xr:uid="{00000000-0005-0000-0000-000094040000}"/>
    <cellStyle name="Normal 3 15 12" xfId="1183" xr:uid="{00000000-0005-0000-0000-000095040000}"/>
    <cellStyle name="Normal 3 15 13" xfId="1184" xr:uid="{00000000-0005-0000-0000-000096040000}"/>
    <cellStyle name="Normal 3 15 14" xfId="1185" xr:uid="{00000000-0005-0000-0000-000097040000}"/>
    <cellStyle name="Normal 3 15 15" xfId="1186" xr:uid="{00000000-0005-0000-0000-000098040000}"/>
    <cellStyle name="Normal 3 15 16" xfId="1187" xr:uid="{00000000-0005-0000-0000-000099040000}"/>
    <cellStyle name="Normal 3 15 17" xfId="1188" xr:uid="{00000000-0005-0000-0000-00009A040000}"/>
    <cellStyle name="Normal 3 15 18" xfId="1189" xr:uid="{00000000-0005-0000-0000-00009B040000}"/>
    <cellStyle name="Normal 3 15 19" xfId="1190" xr:uid="{00000000-0005-0000-0000-00009C040000}"/>
    <cellStyle name="Normal 3 15 2" xfId="1191" xr:uid="{00000000-0005-0000-0000-00009D040000}"/>
    <cellStyle name="Normal 3 15 20" xfId="1192" xr:uid="{00000000-0005-0000-0000-00009E040000}"/>
    <cellStyle name="Normal 3 15 21" xfId="1193" xr:uid="{00000000-0005-0000-0000-00009F040000}"/>
    <cellStyle name="Normal 3 15 22" xfId="1194" xr:uid="{00000000-0005-0000-0000-0000A0040000}"/>
    <cellStyle name="Normal 3 15 23" xfId="1195" xr:uid="{00000000-0005-0000-0000-0000A1040000}"/>
    <cellStyle name="Normal 3 15 3" xfId="1196" xr:uid="{00000000-0005-0000-0000-0000A2040000}"/>
    <cellStyle name="Normal 3 15 4" xfId="1197" xr:uid="{00000000-0005-0000-0000-0000A3040000}"/>
    <cellStyle name="Normal 3 15 5" xfId="1198" xr:uid="{00000000-0005-0000-0000-0000A4040000}"/>
    <cellStyle name="Normal 3 15 6" xfId="1199" xr:uid="{00000000-0005-0000-0000-0000A5040000}"/>
    <cellStyle name="Normal 3 15 7" xfId="1200" xr:uid="{00000000-0005-0000-0000-0000A6040000}"/>
    <cellStyle name="Normal 3 15 8" xfId="1201" xr:uid="{00000000-0005-0000-0000-0000A7040000}"/>
    <cellStyle name="Normal 3 15 9" xfId="1202" xr:uid="{00000000-0005-0000-0000-0000A8040000}"/>
    <cellStyle name="Normal 3 16" xfId="1203" xr:uid="{00000000-0005-0000-0000-0000A9040000}"/>
    <cellStyle name="Normal 3 16 10" xfId="1204" xr:uid="{00000000-0005-0000-0000-0000AA040000}"/>
    <cellStyle name="Normal 3 16 11" xfId="1205" xr:uid="{00000000-0005-0000-0000-0000AB040000}"/>
    <cellStyle name="Normal 3 16 12" xfId="1206" xr:uid="{00000000-0005-0000-0000-0000AC040000}"/>
    <cellStyle name="Normal 3 16 13" xfId="1207" xr:uid="{00000000-0005-0000-0000-0000AD040000}"/>
    <cellStyle name="Normal 3 16 14" xfId="1208" xr:uid="{00000000-0005-0000-0000-0000AE040000}"/>
    <cellStyle name="Normal 3 16 15" xfId="1209" xr:uid="{00000000-0005-0000-0000-0000AF040000}"/>
    <cellStyle name="Normal 3 16 16" xfId="1210" xr:uid="{00000000-0005-0000-0000-0000B0040000}"/>
    <cellStyle name="Normal 3 16 17" xfId="1211" xr:uid="{00000000-0005-0000-0000-0000B1040000}"/>
    <cellStyle name="Normal 3 16 18" xfId="1212" xr:uid="{00000000-0005-0000-0000-0000B2040000}"/>
    <cellStyle name="Normal 3 16 19" xfId="1213" xr:uid="{00000000-0005-0000-0000-0000B3040000}"/>
    <cellStyle name="Normal 3 16 2" xfId="1214" xr:uid="{00000000-0005-0000-0000-0000B4040000}"/>
    <cellStyle name="Normal 3 16 20" xfId="1215" xr:uid="{00000000-0005-0000-0000-0000B5040000}"/>
    <cellStyle name="Normal 3 16 21" xfId="1216" xr:uid="{00000000-0005-0000-0000-0000B6040000}"/>
    <cellStyle name="Normal 3 16 22" xfId="1217" xr:uid="{00000000-0005-0000-0000-0000B7040000}"/>
    <cellStyle name="Normal 3 16 23" xfId="1218" xr:uid="{00000000-0005-0000-0000-0000B8040000}"/>
    <cellStyle name="Normal 3 16 3" xfId="1219" xr:uid="{00000000-0005-0000-0000-0000B9040000}"/>
    <cellStyle name="Normal 3 16 4" xfId="1220" xr:uid="{00000000-0005-0000-0000-0000BA040000}"/>
    <cellStyle name="Normal 3 16 5" xfId="1221" xr:uid="{00000000-0005-0000-0000-0000BB040000}"/>
    <cellStyle name="Normal 3 16 6" xfId="1222" xr:uid="{00000000-0005-0000-0000-0000BC040000}"/>
    <cellStyle name="Normal 3 16 7" xfId="1223" xr:uid="{00000000-0005-0000-0000-0000BD040000}"/>
    <cellStyle name="Normal 3 16 8" xfId="1224" xr:uid="{00000000-0005-0000-0000-0000BE040000}"/>
    <cellStyle name="Normal 3 16 9" xfId="1225" xr:uid="{00000000-0005-0000-0000-0000BF040000}"/>
    <cellStyle name="Normal 3 17" xfId="1226" xr:uid="{00000000-0005-0000-0000-0000C0040000}"/>
    <cellStyle name="Normal 3 17 10" xfId="1227" xr:uid="{00000000-0005-0000-0000-0000C1040000}"/>
    <cellStyle name="Normal 3 17 11" xfId="1228" xr:uid="{00000000-0005-0000-0000-0000C2040000}"/>
    <cellStyle name="Normal 3 17 12" xfId="1229" xr:uid="{00000000-0005-0000-0000-0000C3040000}"/>
    <cellStyle name="Normal 3 17 13" xfId="1230" xr:uid="{00000000-0005-0000-0000-0000C4040000}"/>
    <cellStyle name="Normal 3 17 14" xfId="1231" xr:uid="{00000000-0005-0000-0000-0000C5040000}"/>
    <cellStyle name="Normal 3 17 15" xfId="1232" xr:uid="{00000000-0005-0000-0000-0000C6040000}"/>
    <cellStyle name="Normal 3 17 16" xfId="1233" xr:uid="{00000000-0005-0000-0000-0000C7040000}"/>
    <cellStyle name="Normal 3 17 17" xfId="1234" xr:uid="{00000000-0005-0000-0000-0000C8040000}"/>
    <cellStyle name="Normal 3 17 18" xfId="1235" xr:uid="{00000000-0005-0000-0000-0000C9040000}"/>
    <cellStyle name="Normal 3 17 19" xfId="1236" xr:uid="{00000000-0005-0000-0000-0000CA040000}"/>
    <cellStyle name="Normal 3 17 2" xfId="1237" xr:uid="{00000000-0005-0000-0000-0000CB040000}"/>
    <cellStyle name="Normal 3 17 20" xfId="1238" xr:uid="{00000000-0005-0000-0000-0000CC040000}"/>
    <cellStyle name="Normal 3 17 21" xfId="1239" xr:uid="{00000000-0005-0000-0000-0000CD040000}"/>
    <cellStyle name="Normal 3 17 22" xfId="1240" xr:uid="{00000000-0005-0000-0000-0000CE040000}"/>
    <cellStyle name="Normal 3 17 23" xfId="1241" xr:uid="{00000000-0005-0000-0000-0000CF040000}"/>
    <cellStyle name="Normal 3 17 3" xfId="1242" xr:uid="{00000000-0005-0000-0000-0000D0040000}"/>
    <cellStyle name="Normal 3 17 4" xfId="1243" xr:uid="{00000000-0005-0000-0000-0000D1040000}"/>
    <cellStyle name="Normal 3 17 5" xfId="1244" xr:uid="{00000000-0005-0000-0000-0000D2040000}"/>
    <cellStyle name="Normal 3 17 6" xfId="1245" xr:uid="{00000000-0005-0000-0000-0000D3040000}"/>
    <cellStyle name="Normal 3 17 7" xfId="1246" xr:uid="{00000000-0005-0000-0000-0000D4040000}"/>
    <cellStyle name="Normal 3 17 8" xfId="1247" xr:uid="{00000000-0005-0000-0000-0000D5040000}"/>
    <cellStyle name="Normal 3 17 9" xfId="1248" xr:uid="{00000000-0005-0000-0000-0000D6040000}"/>
    <cellStyle name="Normal 3 18" xfId="1249" xr:uid="{00000000-0005-0000-0000-0000D7040000}"/>
    <cellStyle name="Normal 3 18 10" xfId="1250" xr:uid="{00000000-0005-0000-0000-0000D8040000}"/>
    <cellStyle name="Normal 3 18 11" xfId="1251" xr:uid="{00000000-0005-0000-0000-0000D9040000}"/>
    <cellStyle name="Normal 3 18 12" xfId="1252" xr:uid="{00000000-0005-0000-0000-0000DA040000}"/>
    <cellStyle name="Normal 3 18 13" xfId="1253" xr:uid="{00000000-0005-0000-0000-0000DB040000}"/>
    <cellStyle name="Normal 3 18 14" xfId="1254" xr:uid="{00000000-0005-0000-0000-0000DC040000}"/>
    <cellStyle name="Normal 3 18 15" xfId="1255" xr:uid="{00000000-0005-0000-0000-0000DD040000}"/>
    <cellStyle name="Normal 3 18 16" xfId="1256" xr:uid="{00000000-0005-0000-0000-0000DE040000}"/>
    <cellStyle name="Normal 3 18 17" xfId="1257" xr:uid="{00000000-0005-0000-0000-0000DF040000}"/>
    <cellStyle name="Normal 3 18 18" xfId="1258" xr:uid="{00000000-0005-0000-0000-0000E0040000}"/>
    <cellStyle name="Normal 3 18 19" xfId="1259" xr:uid="{00000000-0005-0000-0000-0000E1040000}"/>
    <cellStyle name="Normal 3 18 2" xfId="1260" xr:uid="{00000000-0005-0000-0000-0000E2040000}"/>
    <cellStyle name="Normal 3 18 20" xfId="1261" xr:uid="{00000000-0005-0000-0000-0000E3040000}"/>
    <cellStyle name="Normal 3 18 21" xfId="1262" xr:uid="{00000000-0005-0000-0000-0000E4040000}"/>
    <cellStyle name="Normal 3 18 22" xfId="1263" xr:uid="{00000000-0005-0000-0000-0000E5040000}"/>
    <cellStyle name="Normal 3 18 23" xfId="1264" xr:uid="{00000000-0005-0000-0000-0000E6040000}"/>
    <cellStyle name="Normal 3 18 3" xfId="1265" xr:uid="{00000000-0005-0000-0000-0000E7040000}"/>
    <cellStyle name="Normal 3 18 4" xfId="1266" xr:uid="{00000000-0005-0000-0000-0000E8040000}"/>
    <cellStyle name="Normal 3 18 5" xfId="1267" xr:uid="{00000000-0005-0000-0000-0000E9040000}"/>
    <cellStyle name="Normal 3 18 6" xfId="1268" xr:uid="{00000000-0005-0000-0000-0000EA040000}"/>
    <cellStyle name="Normal 3 18 7" xfId="1269" xr:uid="{00000000-0005-0000-0000-0000EB040000}"/>
    <cellStyle name="Normal 3 18 8" xfId="1270" xr:uid="{00000000-0005-0000-0000-0000EC040000}"/>
    <cellStyle name="Normal 3 18 9" xfId="1271" xr:uid="{00000000-0005-0000-0000-0000ED040000}"/>
    <cellStyle name="Normal 3 19" xfId="1272" xr:uid="{00000000-0005-0000-0000-0000EE040000}"/>
    <cellStyle name="Normal 3 19 10" xfId="1273" xr:uid="{00000000-0005-0000-0000-0000EF040000}"/>
    <cellStyle name="Normal 3 19 11" xfId="1274" xr:uid="{00000000-0005-0000-0000-0000F0040000}"/>
    <cellStyle name="Normal 3 19 12" xfId="1275" xr:uid="{00000000-0005-0000-0000-0000F1040000}"/>
    <cellStyle name="Normal 3 19 13" xfId="1276" xr:uid="{00000000-0005-0000-0000-0000F2040000}"/>
    <cellStyle name="Normal 3 19 14" xfId="1277" xr:uid="{00000000-0005-0000-0000-0000F3040000}"/>
    <cellStyle name="Normal 3 19 15" xfId="1278" xr:uid="{00000000-0005-0000-0000-0000F4040000}"/>
    <cellStyle name="Normal 3 19 16" xfId="1279" xr:uid="{00000000-0005-0000-0000-0000F5040000}"/>
    <cellStyle name="Normal 3 19 17" xfId="1280" xr:uid="{00000000-0005-0000-0000-0000F6040000}"/>
    <cellStyle name="Normal 3 19 18" xfId="1281" xr:uid="{00000000-0005-0000-0000-0000F7040000}"/>
    <cellStyle name="Normal 3 19 19" xfId="1282" xr:uid="{00000000-0005-0000-0000-0000F8040000}"/>
    <cellStyle name="Normal 3 19 2" xfId="1283" xr:uid="{00000000-0005-0000-0000-0000F9040000}"/>
    <cellStyle name="Normal 3 19 20" xfId="1284" xr:uid="{00000000-0005-0000-0000-0000FA040000}"/>
    <cellStyle name="Normal 3 19 21" xfId="1285" xr:uid="{00000000-0005-0000-0000-0000FB040000}"/>
    <cellStyle name="Normal 3 19 22" xfId="1286" xr:uid="{00000000-0005-0000-0000-0000FC040000}"/>
    <cellStyle name="Normal 3 19 23" xfId="1287" xr:uid="{00000000-0005-0000-0000-0000FD040000}"/>
    <cellStyle name="Normal 3 19 3" xfId="1288" xr:uid="{00000000-0005-0000-0000-0000FE040000}"/>
    <cellStyle name="Normal 3 19 4" xfId="1289" xr:uid="{00000000-0005-0000-0000-0000FF040000}"/>
    <cellStyle name="Normal 3 19 5" xfId="1290" xr:uid="{00000000-0005-0000-0000-000000050000}"/>
    <cellStyle name="Normal 3 19 6" xfId="1291" xr:uid="{00000000-0005-0000-0000-000001050000}"/>
    <cellStyle name="Normal 3 19 7" xfId="1292" xr:uid="{00000000-0005-0000-0000-000002050000}"/>
    <cellStyle name="Normal 3 19 8" xfId="1293" xr:uid="{00000000-0005-0000-0000-000003050000}"/>
    <cellStyle name="Normal 3 19 9" xfId="1294" xr:uid="{00000000-0005-0000-0000-000004050000}"/>
    <cellStyle name="Normal 3 2" xfId="1295" xr:uid="{00000000-0005-0000-0000-000005050000}"/>
    <cellStyle name="Normal 3 2 10" xfId="1296" xr:uid="{00000000-0005-0000-0000-000006050000}"/>
    <cellStyle name="Normal 3 2 11" xfId="1297" xr:uid="{00000000-0005-0000-0000-000007050000}"/>
    <cellStyle name="Normal 3 2 12" xfId="1298" xr:uid="{00000000-0005-0000-0000-000008050000}"/>
    <cellStyle name="Normal 3 2 13" xfId="1299" xr:uid="{00000000-0005-0000-0000-000009050000}"/>
    <cellStyle name="Normal 3 2 14" xfId="1300" xr:uid="{00000000-0005-0000-0000-00000A050000}"/>
    <cellStyle name="Normal 3 2 15" xfId="1301" xr:uid="{00000000-0005-0000-0000-00000B050000}"/>
    <cellStyle name="Normal 3 2 16" xfId="1302" xr:uid="{00000000-0005-0000-0000-00000C050000}"/>
    <cellStyle name="Normal 3 2 17" xfId="1303" xr:uid="{00000000-0005-0000-0000-00000D050000}"/>
    <cellStyle name="Normal 3 2 18" xfId="1304" xr:uid="{00000000-0005-0000-0000-00000E050000}"/>
    <cellStyle name="Normal 3 2 19" xfId="1305" xr:uid="{00000000-0005-0000-0000-00000F050000}"/>
    <cellStyle name="Normal 3 2 2" xfId="1306" xr:uid="{00000000-0005-0000-0000-000010050000}"/>
    <cellStyle name="Normal 3 2 2 10" xfId="1307" xr:uid="{00000000-0005-0000-0000-000011050000}"/>
    <cellStyle name="Normal 3 2 2 11" xfId="1308" xr:uid="{00000000-0005-0000-0000-000012050000}"/>
    <cellStyle name="Normal 3 2 2 12" xfId="1309" xr:uid="{00000000-0005-0000-0000-000013050000}"/>
    <cellStyle name="Normal 3 2 2 13" xfId="1310" xr:uid="{00000000-0005-0000-0000-000014050000}"/>
    <cellStyle name="Normal 3 2 2 14" xfId="1311" xr:uid="{00000000-0005-0000-0000-000015050000}"/>
    <cellStyle name="Normal 3 2 2 15" xfId="1312" xr:uid="{00000000-0005-0000-0000-000016050000}"/>
    <cellStyle name="Normal 3 2 2 16" xfId="1313" xr:uid="{00000000-0005-0000-0000-000017050000}"/>
    <cellStyle name="Normal 3 2 2 17" xfId="1314" xr:uid="{00000000-0005-0000-0000-000018050000}"/>
    <cellStyle name="Normal 3 2 2 18" xfId="1315" xr:uid="{00000000-0005-0000-0000-000019050000}"/>
    <cellStyle name="Normal 3 2 2 19" xfId="1316" xr:uid="{00000000-0005-0000-0000-00001A050000}"/>
    <cellStyle name="Normal 3 2 2 2" xfId="1317" xr:uid="{00000000-0005-0000-0000-00001B050000}"/>
    <cellStyle name="Normal 3 2 2 20" xfId="1318" xr:uid="{00000000-0005-0000-0000-00001C050000}"/>
    <cellStyle name="Normal 3 2 2 21" xfId="1319" xr:uid="{00000000-0005-0000-0000-00001D050000}"/>
    <cellStyle name="Normal 3 2 2 22" xfId="1320" xr:uid="{00000000-0005-0000-0000-00001E050000}"/>
    <cellStyle name="Normal 3 2 2 23" xfId="1321" xr:uid="{00000000-0005-0000-0000-00001F050000}"/>
    <cellStyle name="Normal 3 2 2 24" xfId="1322" xr:uid="{00000000-0005-0000-0000-000020050000}"/>
    <cellStyle name="Normal 3 2 2 25" xfId="1323" xr:uid="{00000000-0005-0000-0000-000021050000}"/>
    <cellStyle name="Normal 3 2 2 26" xfId="1324" xr:uid="{00000000-0005-0000-0000-000022050000}"/>
    <cellStyle name="Normal 3 2 2 27" xfId="1325" xr:uid="{00000000-0005-0000-0000-000023050000}"/>
    <cellStyle name="Normal 3 2 2 28" xfId="1326" xr:uid="{00000000-0005-0000-0000-000024050000}"/>
    <cellStyle name="Normal 3 2 2 29" xfId="1327" xr:uid="{00000000-0005-0000-0000-000025050000}"/>
    <cellStyle name="Normal 3 2 2 3" xfId="1328" xr:uid="{00000000-0005-0000-0000-000026050000}"/>
    <cellStyle name="Normal 3 2 2 30" xfId="1329" xr:uid="{00000000-0005-0000-0000-000027050000}"/>
    <cellStyle name="Normal 3 2 2 31" xfId="1330" xr:uid="{00000000-0005-0000-0000-000028050000}"/>
    <cellStyle name="Normal 3 2 2 32" xfId="1331" xr:uid="{00000000-0005-0000-0000-000029050000}"/>
    <cellStyle name="Normal 3 2 2 33" xfId="1332" xr:uid="{00000000-0005-0000-0000-00002A050000}"/>
    <cellStyle name="Normal 3 2 2 4" xfId="1333" xr:uid="{00000000-0005-0000-0000-00002B050000}"/>
    <cellStyle name="Normal 3 2 2 5" xfId="1334" xr:uid="{00000000-0005-0000-0000-00002C050000}"/>
    <cellStyle name="Normal 3 2 2 6" xfId="1335" xr:uid="{00000000-0005-0000-0000-00002D050000}"/>
    <cellStyle name="Normal 3 2 2 7" xfId="1336" xr:uid="{00000000-0005-0000-0000-00002E050000}"/>
    <cellStyle name="Normal 3 2 2 8" xfId="1337" xr:uid="{00000000-0005-0000-0000-00002F050000}"/>
    <cellStyle name="Normal 3 2 2 9" xfId="1338" xr:uid="{00000000-0005-0000-0000-000030050000}"/>
    <cellStyle name="Normal 3 2 20" xfId="1339" xr:uid="{00000000-0005-0000-0000-000031050000}"/>
    <cellStyle name="Normal 3 2 21" xfId="1340" xr:uid="{00000000-0005-0000-0000-000032050000}"/>
    <cellStyle name="Normal 3 2 22" xfId="1341" xr:uid="{00000000-0005-0000-0000-000033050000}"/>
    <cellStyle name="Normal 3 2 23" xfId="1342" xr:uid="{00000000-0005-0000-0000-000034050000}"/>
    <cellStyle name="Normal 3 2 24" xfId="1343" xr:uid="{00000000-0005-0000-0000-000035050000}"/>
    <cellStyle name="Normal 3 2 25" xfId="1344" xr:uid="{00000000-0005-0000-0000-000036050000}"/>
    <cellStyle name="Normal 3 2 26" xfId="1345" xr:uid="{00000000-0005-0000-0000-000037050000}"/>
    <cellStyle name="Normal 3 2 27" xfId="1346" xr:uid="{00000000-0005-0000-0000-000038050000}"/>
    <cellStyle name="Normal 3 2 28" xfId="1347" xr:uid="{00000000-0005-0000-0000-000039050000}"/>
    <cellStyle name="Normal 3 2 29" xfId="1348" xr:uid="{00000000-0005-0000-0000-00003A050000}"/>
    <cellStyle name="Normal 3 2 3" xfId="1349" xr:uid="{00000000-0005-0000-0000-00003B050000}"/>
    <cellStyle name="Normal 3 2 30" xfId="1350" xr:uid="{00000000-0005-0000-0000-00003C050000}"/>
    <cellStyle name="Normal 3 2 31" xfId="1351" xr:uid="{00000000-0005-0000-0000-00003D050000}"/>
    <cellStyle name="Normal 3 2 32" xfId="1352" xr:uid="{00000000-0005-0000-0000-00003E050000}"/>
    <cellStyle name="Normal 3 2 33" xfId="1353" xr:uid="{00000000-0005-0000-0000-00003F050000}"/>
    <cellStyle name="Normal 3 2 34" xfId="1354" xr:uid="{00000000-0005-0000-0000-000040050000}"/>
    <cellStyle name="Normal 3 2 35" xfId="1355" xr:uid="{00000000-0005-0000-0000-000041050000}"/>
    <cellStyle name="Normal 3 2 36" xfId="1356" xr:uid="{00000000-0005-0000-0000-000042050000}"/>
    <cellStyle name="Normal 3 2 37" xfId="1357" xr:uid="{00000000-0005-0000-0000-000043050000}"/>
    <cellStyle name="Normal 3 2 38" xfId="1358" xr:uid="{00000000-0005-0000-0000-000044050000}"/>
    <cellStyle name="Normal 3 2 39" xfId="1359" xr:uid="{00000000-0005-0000-0000-000045050000}"/>
    <cellStyle name="Normal 3 2 4" xfId="1360" xr:uid="{00000000-0005-0000-0000-000046050000}"/>
    <cellStyle name="Normal 3 2 40" xfId="1361" xr:uid="{00000000-0005-0000-0000-000047050000}"/>
    <cellStyle name="Normal 3 2 41" xfId="1362" xr:uid="{00000000-0005-0000-0000-000048050000}"/>
    <cellStyle name="Normal 3 2 42" xfId="1363" xr:uid="{00000000-0005-0000-0000-000049050000}"/>
    <cellStyle name="Normal 3 2 43" xfId="1364" xr:uid="{00000000-0005-0000-0000-00004A050000}"/>
    <cellStyle name="Normal 3 2 44" xfId="1365" xr:uid="{00000000-0005-0000-0000-00004B050000}"/>
    <cellStyle name="Normal 3 2 45" xfId="1366" xr:uid="{00000000-0005-0000-0000-00004C050000}"/>
    <cellStyle name="Normal 3 2 46" xfId="1367" xr:uid="{00000000-0005-0000-0000-00004D050000}"/>
    <cellStyle name="Normal 3 2 47" xfId="1368" xr:uid="{00000000-0005-0000-0000-00004E050000}"/>
    <cellStyle name="Normal 3 2 48" xfId="1369" xr:uid="{00000000-0005-0000-0000-00004F050000}"/>
    <cellStyle name="Normal 3 2 49" xfId="1370" xr:uid="{00000000-0005-0000-0000-000050050000}"/>
    <cellStyle name="Normal 3 2 5" xfId="1371" xr:uid="{00000000-0005-0000-0000-000051050000}"/>
    <cellStyle name="Normal 3 2 50" xfId="1372" xr:uid="{00000000-0005-0000-0000-000052050000}"/>
    <cellStyle name="Normal 3 2 51" xfId="1373" xr:uid="{00000000-0005-0000-0000-000053050000}"/>
    <cellStyle name="Normal 3 2 52" xfId="1374" xr:uid="{00000000-0005-0000-0000-000054050000}"/>
    <cellStyle name="Normal 3 2 53" xfId="1375" xr:uid="{00000000-0005-0000-0000-000055050000}"/>
    <cellStyle name="Normal 3 2 54" xfId="1376" xr:uid="{00000000-0005-0000-0000-000056050000}"/>
    <cellStyle name="Normal 3 2 55" xfId="1377" xr:uid="{00000000-0005-0000-0000-000057050000}"/>
    <cellStyle name="Normal 3 2 6" xfId="1378" xr:uid="{00000000-0005-0000-0000-000058050000}"/>
    <cellStyle name="Normal 3 2 7" xfId="1379" xr:uid="{00000000-0005-0000-0000-000059050000}"/>
    <cellStyle name="Normal 3 2 8" xfId="1380" xr:uid="{00000000-0005-0000-0000-00005A050000}"/>
    <cellStyle name="Normal 3 2 9" xfId="1381" xr:uid="{00000000-0005-0000-0000-00005B050000}"/>
    <cellStyle name="Normal 3 20" xfId="1382" xr:uid="{00000000-0005-0000-0000-00005C050000}"/>
    <cellStyle name="Normal 3 20 10" xfId="1383" xr:uid="{00000000-0005-0000-0000-00005D050000}"/>
    <cellStyle name="Normal 3 20 11" xfId="1384" xr:uid="{00000000-0005-0000-0000-00005E050000}"/>
    <cellStyle name="Normal 3 20 12" xfId="1385" xr:uid="{00000000-0005-0000-0000-00005F050000}"/>
    <cellStyle name="Normal 3 20 13" xfId="1386" xr:uid="{00000000-0005-0000-0000-000060050000}"/>
    <cellStyle name="Normal 3 20 14" xfId="1387" xr:uid="{00000000-0005-0000-0000-000061050000}"/>
    <cellStyle name="Normal 3 20 15" xfId="1388" xr:uid="{00000000-0005-0000-0000-000062050000}"/>
    <cellStyle name="Normal 3 20 16" xfId="1389" xr:uid="{00000000-0005-0000-0000-000063050000}"/>
    <cellStyle name="Normal 3 20 17" xfId="1390" xr:uid="{00000000-0005-0000-0000-000064050000}"/>
    <cellStyle name="Normal 3 20 18" xfId="1391" xr:uid="{00000000-0005-0000-0000-000065050000}"/>
    <cellStyle name="Normal 3 20 19" xfId="1392" xr:uid="{00000000-0005-0000-0000-000066050000}"/>
    <cellStyle name="Normal 3 20 2" xfId="1393" xr:uid="{00000000-0005-0000-0000-000067050000}"/>
    <cellStyle name="Normal 3 20 20" xfId="1394" xr:uid="{00000000-0005-0000-0000-000068050000}"/>
    <cellStyle name="Normal 3 20 21" xfId="1395" xr:uid="{00000000-0005-0000-0000-000069050000}"/>
    <cellStyle name="Normal 3 20 22" xfId="1396" xr:uid="{00000000-0005-0000-0000-00006A050000}"/>
    <cellStyle name="Normal 3 20 23" xfId="1397" xr:uid="{00000000-0005-0000-0000-00006B050000}"/>
    <cellStyle name="Normal 3 20 3" xfId="1398" xr:uid="{00000000-0005-0000-0000-00006C050000}"/>
    <cellStyle name="Normal 3 20 4" xfId="1399" xr:uid="{00000000-0005-0000-0000-00006D050000}"/>
    <cellStyle name="Normal 3 20 5" xfId="1400" xr:uid="{00000000-0005-0000-0000-00006E050000}"/>
    <cellStyle name="Normal 3 20 6" xfId="1401" xr:uid="{00000000-0005-0000-0000-00006F050000}"/>
    <cellStyle name="Normal 3 20 7" xfId="1402" xr:uid="{00000000-0005-0000-0000-000070050000}"/>
    <cellStyle name="Normal 3 20 8" xfId="1403" xr:uid="{00000000-0005-0000-0000-000071050000}"/>
    <cellStyle name="Normal 3 20 9" xfId="1404" xr:uid="{00000000-0005-0000-0000-000072050000}"/>
    <cellStyle name="Normal 3 21" xfId="1405" xr:uid="{00000000-0005-0000-0000-000073050000}"/>
    <cellStyle name="Normal 3 21 10" xfId="1406" xr:uid="{00000000-0005-0000-0000-000074050000}"/>
    <cellStyle name="Normal 3 21 11" xfId="1407" xr:uid="{00000000-0005-0000-0000-000075050000}"/>
    <cellStyle name="Normal 3 21 12" xfId="1408" xr:uid="{00000000-0005-0000-0000-000076050000}"/>
    <cellStyle name="Normal 3 21 13" xfId="1409" xr:uid="{00000000-0005-0000-0000-000077050000}"/>
    <cellStyle name="Normal 3 21 14" xfId="1410" xr:uid="{00000000-0005-0000-0000-000078050000}"/>
    <cellStyle name="Normal 3 21 15" xfId="1411" xr:uid="{00000000-0005-0000-0000-000079050000}"/>
    <cellStyle name="Normal 3 21 16" xfId="1412" xr:uid="{00000000-0005-0000-0000-00007A050000}"/>
    <cellStyle name="Normal 3 21 17" xfId="1413" xr:uid="{00000000-0005-0000-0000-00007B050000}"/>
    <cellStyle name="Normal 3 21 18" xfId="1414" xr:uid="{00000000-0005-0000-0000-00007C050000}"/>
    <cellStyle name="Normal 3 21 19" xfId="1415" xr:uid="{00000000-0005-0000-0000-00007D050000}"/>
    <cellStyle name="Normal 3 21 2" xfId="1416" xr:uid="{00000000-0005-0000-0000-00007E050000}"/>
    <cellStyle name="Normal 3 21 20" xfId="1417" xr:uid="{00000000-0005-0000-0000-00007F050000}"/>
    <cellStyle name="Normal 3 21 21" xfId="1418" xr:uid="{00000000-0005-0000-0000-000080050000}"/>
    <cellStyle name="Normal 3 21 22" xfId="1419" xr:uid="{00000000-0005-0000-0000-000081050000}"/>
    <cellStyle name="Normal 3 21 23" xfId="1420" xr:uid="{00000000-0005-0000-0000-000082050000}"/>
    <cellStyle name="Normal 3 21 3" xfId="1421" xr:uid="{00000000-0005-0000-0000-000083050000}"/>
    <cellStyle name="Normal 3 21 4" xfId="1422" xr:uid="{00000000-0005-0000-0000-000084050000}"/>
    <cellStyle name="Normal 3 21 5" xfId="1423" xr:uid="{00000000-0005-0000-0000-000085050000}"/>
    <cellStyle name="Normal 3 21 6" xfId="1424" xr:uid="{00000000-0005-0000-0000-000086050000}"/>
    <cellStyle name="Normal 3 21 7" xfId="1425" xr:uid="{00000000-0005-0000-0000-000087050000}"/>
    <cellStyle name="Normal 3 21 8" xfId="1426" xr:uid="{00000000-0005-0000-0000-000088050000}"/>
    <cellStyle name="Normal 3 21 9" xfId="1427" xr:uid="{00000000-0005-0000-0000-000089050000}"/>
    <cellStyle name="Normal 3 22" xfId="1428" xr:uid="{00000000-0005-0000-0000-00008A050000}"/>
    <cellStyle name="Normal 3 22 10" xfId="1429" xr:uid="{00000000-0005-0000-0000-00008B050000}"/>
    <cellStyle name="Normal 3 22 11" xfId="1430" xr:uid="{00000000-0005-0000-0000-00008C050000}"/>
    <cellStyle name="Normal 3 22 12" xfId="1431" xr:uid="{00000000-0005-0000-0000-00008D050000}"/>
    <cellStyle name="Normal 3 22 13" xfId="1432" xr:uid="{00000000-0005-0000-0000-00008E050000}"/>
    <cellStyle name="Normal 3 22 14" xfId="1433" xr:uid="{00000000-0005-0000-0000-00008F050000}"/>
    <cellStyle name="Normal 3 22 15" xfId="1434" xr:uid="{00000000-0005-0000-0000-000090050000}"/>
    <cellStyle name="Normal 3 22 16" xfId="1435" xr:uid="{00000000-0005-0000-0000-000091050000}"/>
    <cellStyle name="Normal 3 22 17" xfId="1436" xr:uid="{00000000-0005-0000-0000-000092050000}"/>
    <cellStyle name="Normal 3 22 18" xfId="1437" xr:uid="{00000000-0005-0000-0000-000093050000}"/>
    <cellStyle name="Normal 3 22 19" xfId="1438" xr:uid="{00000000-0005-0000-0000-000094050000}"/>
    <cellStyle name="Normal 3 22 2" xfId="1439" xr:uid="{00000000-0005-0000-0000-000095050000}"/>
    <cellStyle name="Normal 3 22 20" xfId="1440" xr:uid="{00000000-0005-0000-0000-000096050000}"/>
    <cellStyle name="Normal 3 22 21" xfId="1441" xr:uid="{00000000-0005-0000-0000-000097050000}"/>
    <cellStyle name="Normal 3 22 22" xfId="1442" xr:uid="{00000000-0005-0000-0000-000098050000}"/>
    <cellStyle name="Normal 3 22 23" xfId="1443" xr:uid="{00000000-0005-0000-0000-000099050000}"/>
    <cellStyle name="Normal 3 22 3" xfId="1444" xr:uid="{00000000-0005-0000-0000-00009A050000}"/>
    <cellStyle name="Normal 3 22 4" xfId="1445" xr:uid="{00000000-0005-0000-0000-00009B050000}"/>
    <cellStyle name="Normal 3 22 5" xfId="1446" xr:uid="{00000000-0005-0000-0000-00009C050000}"/>
    <cellStyle name="Normal 3 22 6" xfId="1447" xr:uid="{00000000-0005-0000-0000-00009D050000}"/>
    <cellStyle name="Normal 3 22 7" xfId="1448" xr:uid="{00000000-0005-0000-0000-00009E050000}"/>
    <cellStyle name="Normal 3 22 8" xfId="1449" xr:uid="{00000000-0005-0000-0000-00009F050000}"/>
    <cellStyle name="Normal 3 22 9" xfId="1450" xr:uid="{00000000-0005-0000-0000-0000A0050000}"/>
    <cellStyle name="Normal 3 23" xfId="1451" xr:uid="{00000000-0005-0000-0000-0000A1050000}"/>
    <cellStyle name="Normal 3 23 10" xfId="1452" xr:uid="{00000000-0005-0000-0000-0000A2050000}"/>
    <cellStyle name="Normal 3 23 11" xfId="1453" xr:uid="{00000000-0005-0000-0000-0000A3050000}"/>
    <cellStyle name="Normal 3 23 12" xfId="1454" xr:uid="{00000000-0005-0000-0000-0000A4050000}"/>
    <cellStyle name="Normal 3 23 13" xfId="1455" xr:uid="{00000000-0005-0000-0000-0000A5050000}"/>
    <cellStyle name="Normal 3 23 14" xfId="1456" xr:uid="{00000000-0005-0000-0000-0000A6050000}"/>
    <cellStyle name="Normal 3 23 15" xfId="1457" xr:uid="{00000000-0005-0000-0000-0000A7050000}"/>
    <cellStyle name="Normal 3 23 16" xfId="1458" xr:uid="{00000000-0005-0000-0000-0000A8050000}"/>
    <cellStyle name="Normal 3 23 17" xfId="1459" xr:uid="{00000000-0005-0000-0000-0000A9050000}"/>
    <cellStyle name="Normal 3 23 18" xfId="1460" xr:uid="{00000000-0005-0000-0000-0000AA050000}"/>
    <cellStyle name="Normal 3 23 19" xfId="1461" xr:uid="{00000000-0005-0000-0000-0000AB050000}"/>
    <cellStyle name="Normal 3 23 2" xfId="1462" xr:uid="{00000000-0005-0000-0000-0000AC050000}"/>
    <cellStyle name="Normal 3 23 20" xfId="1463" xr:uid="{00000000-0005-0000-0000-0000AD050000}"/>
    <cellStyle name="Normal 3 23 21" xfId="1464" xr:uid="{00000000-0005-0000-0000-0000AE050000}"/>
    <cellStyle name="Normal 3 23 22" xfId="1465" xr:uid="{00000000-0005-0000-0000-0000AF050000}"/>
    <cellStyle name="Normal 3 23 23" xfId="1466" xr:uid="{00000000-0005-0000-0000-0000B0050000}"/>
    <cellStyle name="Normal 3 23 3" xfId="1467" xr:uid="{00000000-0005-0000-0000-0000B1050000}"/>
    <cellStyle name="Normal 3 23 4" xfId="1468" xr:uid="{00000000-0005-0000-0000-0000B2050000}"/>
    <cellStyle name="Normal 3 23 5" xfId="1469" xr:uid="{00000000-0005-0000-0000-0000B3050000}"/>
    <cellStyle name="Normal 3 23 6" xfId="1470" xr:uid="{00000000-0005-0000-0000-0000B4050000}"/>
    <cellStyle name="Normal 3 23 7" xfId="1471" xr:uid="{00000000-0005-0000-0000-0000B5050000}"/>
    <cellStyle name="Normal 3 23 8" xfId="1472" xr:uid="{00000000-0005-0000-0000-0000B6050000}"/>
    <cellStyle name="Normal 3 23 9" xfId="1473" xr:uid="{00000000-0005-0000-0000-0000B7050000}"/>
    <cellStyle name="Normal 3 24" xfId="1474" xr:uid="{00000000-0005-0000-0000-0000B8050000}"/>
    <cellStyle name="Normal 3 24 10" xfId="1475" xr:uid="{00000000-0005-0000-0000-0000B9050000}"/>
    <cellStyle name="Normal 3 24 11" xfId="1476" xr:uid="{00000000-0005-0000-0000-0000BA050000}"/>
    <cellStyle name="Normal 3 24 12" xfId="1477" xr:uid="{00000000-0005-0000-0000-0000BB050000}"/>
    <cellStyle name="Normal 3 24 13" xfId="1478" xr:uid="{00000000-0005-0000-0000-0000BC050000}"/>
    <cellStyle name="Normal 3 24 14" xfId="1479" xr:uid="{00000000-0005-0000-0000-0000BD050000}"/>
    <cellStyle name="Normal 3 24 15" xfId="1480" xr:uid="{00000000-0005-0000-0000-0000BE050000}"/>
    <cellStyle name="Normal 3 24 16" xfId="1481" xr:uid="{00000000-0005-0000-0000-0000BF050000}"/>
    <cellStyle name="Normal 3 24 17" xfId="1482" xr:uid="{00000000-0005-0000-0000-0000C0050000}"/>
    <cellStyle name="Normal 3 24 18" xfId="1483" xr:uid="{00000000-0005-0000-0000-0000C1050000}"/>
    <cellStyle name="Normal 3 24 19" xfId="1484" xr:uid="{00000000-0005-0000-0000-0000C2050000}"/>
    <cellStyle name="Normal 3 24 2" xfId="1485" xr:uid="{00000000-0005-0000-0000-0000C3050000}"/>
    <cellStyle name="Normal 3 24 20" xfId="1486" xr:uid="{00000000-0005-0000-0000-0000C4050000}"/>
    <cellStyle name="Normal 3 24 21" xfId="1487" xr:uid="{00000000-0005-0000-0000-0000C5050000}"/>
    <cellStyle name="Normal 3 24 22" xfId="1488" xr:uid="{00000000-0005-0000-0000-0000C6050000}"/>
    <cellStyle name="Normal 3 24 23" xfId="1489" xr:uid="{00000000-0005-0000-0000-0000C7050000}"/>
    <cellStyle name="Normal 3 24 3" xfId="1490" xr:uid="{00000000-0005-0000-0000-0000C8050000}"/>
    <cellStyle name="Normal 3 24 4" xfId="1491" xr:uid="{00000000-0005-0000-0000-0000C9050000}"/>
    <cellStyle name="Normal 3 24 5" xfId="1492" xr:uid="{00000000-0005-0000-0000-0000CA050000}"/>
    <cellStyle name="Normal 3 24 6" xfId="1493" xr:uid="{00000000-0005-0000-0000-0000CB050000}"/>
    <cellStyle name="Normal 3 24 7" xfId="1494" xr:uid="{00000000-0005-0000-0000-0000CC050000}"/>
    <cellStyle name="Normal 3 24 8" xfId="1495" xr:uid="{00000000-0005-0000-0000-0000CD050000}"/>
    <cellStyle name="Normal 3 24 9" xfId="1496" xr:uid="{00000000-0005-0000-0000-0000CE050000}"/>
    <cellStyle name="Normal 3 25" xfId="1497" xr:uid="{00000000-0005-0000-0000-0000CF050000}"/>
    <cellStyle name="Normal 3 25 10" xfId="1498" xr:uid="{00000000-0005-0000-0000-0000D0050000}"/>
    <cellStyle name="Normal 3 25 11" xfId="1499" xr:uid="{00000000-0005-0000-0000-0000D1050000}"/>
    <cellStyle name="Normal 3 25 12" xfId="1500" xr:uid="{00000000-0005-0000-0000-0000D2050000}"/>
    <cellStyle name="Normal 3 25 13" xfId="1501" xr:uid="{00000000-0005-0000-0000-0000D3050000}"/>
    <cellStyle name="Normal 3 25 14" xfId="1502" xr:uid="{00000000-0005-0000-0000-0000D4050000}"/>
    <cellStyle name="Normal 3 25 15" xfId="1503" xr:uid="{00000000-0005-0000-0000-0000D5050000}"/>
    <cellStyle name="Normal 3 25 16" xfId="1504" xr:uid="{00000000-0005-0000-0000-0000D6050000}"/>
    <cellStyle name="Normal 3 25 17" xfId="1505" xr:uid="{00000000-0005-0000-0000-0000D7050000}"/>
    <cellStyle name="Normal 3 25 18" xfId="1506" xr:uid="{00000000-0005-0000-0000-0000D8050000}"/>
    <cellStyle name="Normal 3 25 19" xfId="1507" xr:uid="{00000000-0005-0000-0000-0000D9050000}"/>
    <cellStyle name="Normal 3 25 2" xfId="1508" xr:uid="{00000000-0005-0000-0000-0000DA050000}"/>
    <cellStyle name="Normal 3 25 20" xfId="1509" xr:uid="{00000000-0005-0000-0000-0000DB050000}"/>
    <cellStyle name="Normal 3 25 21" xfId="1510" xr:uid="{00000000-0005-0000-0000-0000DC050000}"/>
    <cellStyle name="Normal 3 25 22" xfId="1511" xr:uid="{00000000-0005-0000-0000-0000DD050000}"/>
    <cellStyle name="Normal 3 25 23" xfId="1512" xr:uid="{00000000-0005-0000-0000-0000DE050000}"/>
    <cellStyle name="Normal 3 25 3" xfId="1513" xr:uid="{00000000-0005-0000-0000-0000DF050000}"/>
    <cellStyle name="Normal 3 25 4" xfId="1514" xr:uid="{00000000-0005-0000-0000-0000E0050000}"/>
    <cellStyle name="Normal 3 25 5" xfId="1515" xr:uid="{00000000-0005-0000-0000-0000E1050000}"/>
    <cellStyle name="Normal 3 25 6" xfId="1516" xr:uid="{00000000-0005-0000-0000-0000E2050000}"/>
    <cellStyle name="Normal 3 25 7" xfId="1517" xr:uid="{00000000-0005-0000-0000-0000E3050000}"/>
    <cellStyle name="Normal 3 25 8" xfId="1518" xr:uid="{00000000-0005-0000-0000-0000E4050000}"/>
    <cellStyle name="Normal 3 25 9" xfId="1519" xr:uid="{00000000-0005-0000-0000-0000E5050000}"/>
    <cellStyle name="Normal 3 26" xfId="1520" xr:uid="{00000000-0005-0000-0000-0000E6050000}"/>
    <cellStyle name="Normal 3 26 10" xfId="1521" xr:uid="{00000000-0005-0000-0000-0000E7050000}"/>
    <cellStyle name="Normal 3 26 11" xfId="1522" xr:uid="{00000000-0005-0000-0000-0000E8050000}"/>
    <cellStyle name="Normal 3 26 12" xfId="1523" xr:uid="{00000000-0005-0000-0000-0000E9050000}"/>
    <cellStyle name="Normal 3 26 13" xfId="1524" xr:uid="{00000000-0005-0000-0000-0000EA050000}"/>
    <cellStyle name="Normal 3 26 14" xfId="1525" xr:uid="{00000000-0005-0000-0000-0000EB050000}"/>
    <cellStyle name="Normal 3 26 15" xfId="1526" xr:uid="{00000000-0005-0000-0000-0000EC050000}"/>
    <cellStyle name="Normal 3 26 16" xfId="1527" xr:uid="{00000000-0005-0000-0000-0000ED050000}"/>
    <cellStyle name="Normal 3 26 17" xfId="1528" xr:uid="{00000000-0005-0000-0000-0000EE050000}"/>
    <cellStyle name="Normal 3 26 18" xfId="1529" xr:uid="{00000000-0005-0000-0000-0000EF050000}"/>
    <cellStyle name="Normal 3 26 19" xfId="1530" xr:uid="{00000000-0005-0000-0000-0000F0050000}"/>
    <cellStyle name="Normal 3 26 2" xfId="1531" xr:uid="{00000000-0005-0000-0000-0000F1050000}"/>
    <cellStyle name="Normal 3 26 20" xfId="1532" xr:uid="{00000000-0005-0000-0000-0000F2050000}"/>
    <cellStyle name="Normal 3 26 21" xfId="1533" xr:uid="{00000000-0005-0000-0000-0000F3050000}"/>
    <cellStyle name="Normal 3 26 22" xfId="1534" xr:uid="{00000000-0005-0000-0000-0000F4050000}"/>
    <cellStyle name="Normal 3 26 23" xfId="1535" xr:uid="{00000000-0005-0000-0000-0000F5050000}"/>
    <cellStyle name="Normal 3 26 3" xfId="1536" xr:uid="{00000000-0005-0000-0000-0000F6050000}"/>
    <cellStyle name="Normal 3 26 4" xfId="1537" xr:uid="{00000000-0005-0000-0000-0000F7050000}"/>
    <cellStyle name="Normal 3 26 5" xfId="1538" xr:uid="{00000000-0005-0000-0000-0000F8050000}"/>
    <cellStyle name="Normal 3 26 6" xfId="1539" xr:uid="{00000000-0005-0000-0000-0000F9050000}"/>
    <cellStyle name="Normal 3 26 7" xfId="1540" xr:uid="{00000000-0005-0000-0000-0000FA050000}"/>
    <cellStyle name="Normal 3 26 8" xfId="1541" xr:uid="{00000000-0005-0000-0000-0000FB050000}"/>
    <cellStyle name="Normal 3 26 9" xfId="1542" xr:uid="{00000000-0005-0000-0000-0000FC050000}"/>
    <cellStyle name="Normal 3 27" xfId="1543" xr:uid="{00000000-0005-0000-0000-0000FD050000}"/>
    <cellStyle name="Normal 3 27 10" xfId="1544" xr:uid="{00000000-0005-0000-0000-0000FE050000}"/>
    <cellStyle name="Normal 3 27 11" xfId="1545" xr:uid="{00000000-0005-0000-0000-0000FF050000}"/>
    <cellStyle name="Normal 3 27 12" xfId="1546" xr:uid="{00000000-0005-0000-0000-000000060000}"/>
    <cellStyle name="Normal 3 27 13" xfId="1547" xr:uid="{00000000-0005-0000-0000-000001060000}"/>
    <cellStyle name="Normal 3 27 14" xfId="1548" xr:uid="{00000000-0005-0000-0000-000002060000}"/>
    <cellStyle name="Normal 3 27 15" xfId="1549" xr:uid="{00000000-0005-0000-0000-000003060000}"/>
    <cellStyle name="Normal 3 27 16" xfId="1550" xr:uid="{00000000-0005-0000-0000-000004060000}"/>
    <cellStyle name="Normal 3 27 17" xfId="1551" xr:uid="{00000000-0005-0000-0000-000005060000}"/>
    <cellStyle name="Normal 3 27 18" xfId="1552" xr:uid="{00000000-0005-0000-0000-000006060000}"/>
    <cellStyle name="Normal 3 27 19" xfId="1553" xr:uid="{00000000-0005-0000-0000-000007060000}"/>
    <cellStyle name="Normal 3 27 2" xfId="1554" xr:uid="{00000000-0005-0000-0000-000008060000}"/>
    <cellStyle name="Normal 3 27 20" xfId="1555" xr:uid="{00000000-0005-0000-0000-000009060000}"/>
    <cellStyle name="Normal 3 27 21" xfId="1556" xr:uid="{00000000-0005-0000-0000-00000A060000}"/>
    <cellStyle name="Normal 3 27 22" xfId="1557" xr:uid="{00000000-0005-0000-0000-00000B060000}"/>
    <cellStyle name="Normal 3 27 23" xfId="1558" xr:uid="{00000000-0005-0000-0000-00000C060000}"/>
    <cellStyle name="Normal 3 27 3" xfId="1559" xr:uid="{00000000-0005-0000-0000-00000D060000}"/>
    <cellStyle name="Normal 3 27 4" xfId="1560" xr:uid="{00000000-0005-0000-0000-00000E060000}"/>
    <cellStyle name="Normal 3 27 5" xfId="1561" xr:uid="{00000000-0005-0000-0000-00000F060000}"/>
    <cellStyle name="Normal 3 27 6" xfId="1562" xr:uid="{00000000-0005-0000-0000-000010060000}"/>
    <cellStyle name="Normal 3 27 7" xfId="1563" xr:uid="{00000000-0005-0000-0000-000011060000}"/>
    <cellStyle name="Normal 3 27 8" xfId="1564" xr:uid="{00000000-0005-0000-0000-000012060000}"/>
    <cellStyle name="Normal 3 27 9" xfId="1565" xr:uid="{00000000-0005-0000-0000-000013060000}"/>
    <cellStyle name="Normal 3 28" xfId="1566" xr:uid="{00000000-0005-0000-0000-000014060000}"/>
    <cellStyle name="Normal 3 28 10" xfId="1567" xr:uid="{00000000-0005-0000-0000-000015060000}"/>
    <cellStyle name="Normal 3 28 11" xfId="1568" xr:uid="{00000000-0005-0000-0000-000016060000}"/>
    <cellStyle name="Normal 3 28 12" xfId="1569" xr:uid="{00000000-0005-0000-0000-000017060000}"/>
    <cellStyle name="Normal 3 28 13" xfId="1570" xr:uid="{00000000-0005-0000-0000-000018060000}"/>
    <cellStyle name="Normal 3 28 14" xfId="1571" xr:uid="{00000000-0005-0000-0000-000019060000}"/>
    <cellStyle name="Normal 3 28 15" xfId="1572" xr:uid="{00000000-0005-0000-0000-00001A060000}"/>
    <cellStyle name="Normal 3 28 16" xfId="1573" xr:uid="{00000000-0005-0000-0000-00001B060000}"/>
    <cellStyle name="Normal 3 28 17" xfId="1574" xr:uid="{00000000-0005-0000-0000-00001C060000}"/>
    <cellStyle name="Normal 3 28 18" xfId="1575" xr:uid="{00000000-0005-0000-0000-00001D060000}"/>
    <cellStyle name="Normal 3 28 19" xfId="1576" xr:uid="{00000000-0005-0000-0000-00001E060000}"/>
    <cellStyle name="Normal 3 28 2" xfId="1577" xr:uid="{00000000-0005-0000-0000-00001F060000}"/>
    <cellStyle name="Normal 3 28 20" xfId="1578" xr:uid="{00000000-0005-0000-0000-000020060000}"/>
    <cellStyle name="Normal 3 28 21" xfId="1579" xr:uid="{00000000-0005-0000-0000-000021060000}"/>
    <cellStyle name="Normal 3 28 22" xfId="1580" xr:uid="{00000000-0005-0000-0000-000022060000}"/>
    <cellStyle name="Normal 3 28 23" xfId="1581" xr:uid="{00000000-0005-0000-0000-000023060000}"/>
    <cellStyle name="Normal 3 28 3" xfId="1582" xr:uid="{00000000-0005-0000-0000-000024060000}"/>
    <cellStyle name="Normal 3 28 4" xfId="1583" xr:uid="{00000000-0005-0000-0000-000025060000}"/>
    <cellStyle name="Normal 3 28 5" xfId="1584" xr:uid="{00000000-0005-0000-0000-000026060000}"/>
    <cellStyle name="Normal 3 28 6" xfId="1585" xr:uid="{00000000-0005-0000-0000-000027060000}"/>
    <cellStyle name="Normal 3 28 7" xfId="1586" xr:uid="{00000000-0005-0000-0000-000028060000}"/>
    <cellStyle name="Normal 3 28 8" xfId="1587" xr:uid="{00000000-0005-0000-0000-000029060000}"/>
    <cellStyle name="Normal 3 28 9" xfId="1588" xr:uid="{00000000-0005-0000-0000-00002A060000}"/>
    <cellStyle name="Normal 3 29" xfId="1589" xr:uid="{00000000-0005-0000-0000-00002B060000}"/>
    <cellStyle name="Normal 3 29 10" xfId="1590" xr:uid="{00000000-0005-0000-0000-00002C060000}"/>
    <cellStyle name="Normal 3 29 11" xfId="1591" xr:uid="{00000000-0005-0000-0000-00002D060000}"/>
    <cellStyle name="Normal 3 29 12" xfId="1592" xr:uid="{00000000-0005-0000-0000-00002E060000}"/>
    <cellStyle name="Normal 3 29 13" xfId="1593" xr:uid="{00000000-0005-0000-0000-00002F060000}"/>
    <cellStyle name="Normal 3 29 14" xfId="1594" xr:uid="{00000000-0005-0000-0000-000030060000}"/>
    <cellStyle name="Normal 3 29 15" xfId="1595" xr:uid="{00000000-0005-0000-0000-000031060000}"/>
    <cellStyle name="Normal 3 29 16" xfId="1596" xr:uid="{00000000-0005-0000-0000-000032060000}"/>
    <cellStyle name="Normal 3 29 17" xfId="1597" xr:uid="{00000000-0005-0000-0000-000033060000}"/>
    <cellStyle name="Normal 3 29 18" xfId="1598" xr:uid="{00000000-0005-0000-0000-000034060000}"/>
    <cellStyle name="Normal 3 29 19" xfId="1599" xr:uid="{00000000-0005-0000-0000-000035060000}"/>
    <cellStyle name="Normal 3 29 2" xfId="1600" xr:uid="{00000000-0005-0000-0000-000036060000}"/>
    <cellStyle name="Normal 3 29 20" xfId="1601" xr:uid="{00000000-0005-0000-0000-000037060000}"/>
    <cellStyle name="Normal 3 29 21" xfId="1602" xr:uid="{00000000-0005-0000-0000-000038060000}"/>
    <cellStyle name="Normal 3 29 22" xfId="1603" xr:uid="{00000000-0005-0000-0000-000039060000}"/>
    <cellStyle name="Normal 3 29 23" xfId="1604" xr:uid="{00000000-0005-0000-0000-00003A060000}"/>
    <cellStyle name="Normal 3 29 3" xfId="1605" xr:uid="{00000000-0005-0000-0000-00003B060000}"/>
    <cellStyle name="Normal 3 29 4" xfId="1606" xr:uid="{00000000-0005-0000-0000-00003C060000}"/>
    <cellStyle name="Normal 3 29 5" xfId="1607" xr:uid="{00000000-0005-0000-0000-00003D060000}"/>
    <cellStyle name="Normal 3 29 6" xfId="1608" xr:uid="{00000000-0005-0000-0000-00003E060000}"/>
    <cellStyle name="Normal 3 29 7" xfId="1609" xr:uid="{00000000-0005-0000-0000-00003F060000}"/>
    <cellStyle name="Normal 3 29 8" xfId="1610" xr:uid="{00000000-0005-0000-0000-000040060000}"/>
    <cellStyle name="Normal 3 29 9" xfId="1611" xr:uid="{00000000-0005-0000-0000-000041060000}"/>
    <cellStyle name="Normal 3 3" xfId="1612" xr:uid="{00000000-0005-0000-0000-000042060000}"/>
    <cellStyle name="Normal 3 3 10" xfId="1613" xr:uid="{00000000-0005-0000-0000-000043060000}"/>
    <cellStyle name="Normal 3 3 11" xfId="1614" xr:uid="{00000000-0005-0000-0000-000044060000}"/>
    <cellStyle name="Normal 3 3 12" xfId="1615" xr:uid="{00000000-0005-0000-0000-000045060000}"/>
    <cellStyle name="Normal 3 3 13" xfId="1616" xr:uid="{00000000-0005-0000-0000-000046060000}"/>
    <cellStyle name="Normal 3 3 14" xfId="1617" xr:uid="{00000000-0005-0000-0000-000047060000}"/>
    <cellStyle name="Normal 3 3 15" xfId="1618" xr:uid="{00000000-0005-0000-0000-000048060000}"/>
    <cellStyle name="Normal 3 3 16" xfId="1619" xr:uid="{00000000-0005-0000-0000-000049060000}"/>
    <cellStyle name="Normal 3 3 17" xfId="1620" xr:uid="{00000000-0005-0000-0000-00004A060000}"/>
    <cellStyle name="Normal 3 3 18" xfId="1621" xr:uid="{00000000-0005-0000-0000-00004B060000}"/>
    <cellStyle name="Normal 3 3 19" xfId="1622" xr:uid="{00000000-0005-0000-0000-00004C060000}"/>
    <cellStyle name="Normal 3 3 2" xfId="1623" xr:uid="{00000000-0005-0000-0000-00004D060000}"/>
    <cellStyle name="Normal 3 3 20" xfId="1624" xr:uid="{00000000-0005-0000-0000-00004E060000}"/>
    <cellStyle name="Normal 3 3 21" xfId="1625" xr:uid="{00000000-0005-0000-0000-00004F060000}"/>
    <cellStyle name="Normal 3 3 22" xfId="1626" xr:uid="{00000000-0005-0000-0000-000050060000}"/>
    <cellStyle name="Normal 3 3 23" xfId="1627" xr:uid="{00000000-0005-0000-0000-000051060000}"/>
    <cellStyle name="Normal 3 3 3" xfId="1628" xr:uid="{00000000-0005-0000-0000-000052060000}"/>
    <cellStyle name="Normal 3 3 4" xfId="1629" xr:uid="{00000000-0005-0000-0000-000053060000}"/>
    <cellStyle name="Normal 3 3 5" xfId="1630" xr:uid="{00000000-0005-0000-0000-000054060000}"/>
    <cellStyle name="Normal 3 3 6" xfId="1631" xr:uid="{00000000-0005-0000-0000-000055060000}"/>
    <cellStyle name="Normal 3 3 7" xfId="1632" xr:uid="{00000000-0005-0000-0000-000056060000}"/>
    <cellStyle name="Normal 3 3 8" xfId="1633" xr:uid="{00000000-0005-0000-0000-000057060000}"/>
    <cellStyle name="Normal 3 3 9" xfId="1634" xr:uid="{00000000-0005-0000-0000-000058060000}"/>
    <cellStyle name="Normal 3 30" xfId="1635" xr:uid="{00000000-0005-0000-0000-000059060000}"/>
    <cellStyle name="Normal 3 30 10" xfId="1636" xr:uid="{00000000-0005-0000-0000-00005A060000}"/>
    <cellStyle name="Normal 3 30 11" xfId="1637" xr:uid="{00000000-0005-0000-0000-00005B060000}"/>
    <cellStyle name="Normal 3 30 12" xfId="1638" xr:uid="{00000000-0005-0000-0000-00005C060000}"/>
    <cellStyle name="Normal 3 30 13" xfId="1639" xr:uid="{00000000-0005-0000-0000-00005D060000}"/>
    <cellStyle name="Normal 3 30 14" xfId="1640" xr:uid="{00000000-0005-0000-0000-00005E060000}"/>
    <cellStyle name="Normal 3 30 15" xfId="1641" xr:uid="{00000000-0005-0000-0000-00005F060000}"/>
    <cellStyle name="Normal 3 30 16" xfId="1642" xr:uid="{00000000-0005-0000-0000-000060060000}"/>
    <cellStyle name="Normal 3 30 17" xfId="1643" xr:uid="{00000000-0005-0000-0000-000061060000}"/>
    <cellStyle name="Normal 3 30 18" xfId="1644" xr:uid="{00000000-0005-0000-0000-000062060000}"/>
    <cellStyle name="Normal 3 30 19" xfId="1645" xr:uid="{00000000-0005-0000-0000-000063060000}"/>
    <cellStyle name="Normal 3 30 2" xfId="1646" xr:uid="{00000000-0005-0000-0000-000064060000}"/>
    <cellStyle name="Normal 3 30 20" xfId="1647" xr:uid="{00000000-0005-0000-0000-000065060000}"/>
    <cellStyle name="Normal 3 30 21" xfId="1648" xr:uid="{00000000-0005-0000-0000-000066060000}"/>
    <cellStyle name="Normal 3 30 22" xfId="1649" xr:uid="{00000000-0005-0000-0000-000067060000}"/>
    <cellStyle name="Normal 3 30 23" xfId="1650" xr:uid="{00000000-0005-0000-0000-000068060000}"/>
    <cellStyle name="Normal 3 30 3" xfId="1651" xr:uid="{00000000-0005-0000-0000-000069060000}"/>
    <cellStyle name="Normal 3 30 4" xfId="1652" xr:uid="{00000000-0005-0000-0000-00006A060000}"/>
    <cellStyle name="Normal 3 30 5" xfId="1653" xr:uid="{00000000-0005-0000-0000-00006B060000}"/>
    <cellStyle name="Normal 3 30 6" xfId="1654" xr:uid="{00000000-0005-0000-0000-00006C060000}"/>
    <cellStyle name="Normal 3 30 7" xfId="1655" xr:uid="{00000000-0005-0000-0000-00006D060000}"/>
    <cellStyle name="Normal 3 30 8" xfId="1656" xr:uid="{00000000-0005-0000-0000-00006E060000}"/>
    <cellStyle name="Normal 3 30 9" xfId="1657" xr:uid="{00000000-0005-0000-0000-00006F060000}"/>
    <cellStyle name="Normal 3 31" xfId="1658" xr:uid="{00000000-0005-0000-0000-000070060000}"/>
    <cellStyle name="Normal 3 31 10" xfId="1659" xr:uid="{00000000-0005-0000-0000-000071060000}"/>
    <cellStyle name="Normal 3 31 11" xfId="1660" xr:uid="{00000000-0005-0000-0000-000072060000}"/>
    <cellStyle name="Normal 3 31 12" xfId="1661" xr:uid="{00000000-0005-0000-0000-000073060000}"/>
    <cellStyle name="Normal 3 31 13" xfId="1662" xr:uid="{00000000-0005-0000-0000-000074060000}"/>
    <cellStyle name="Normal 3 31 14" xfId="1663" xr:uid="{00000000-0005-0000-0000-000075060000}"/>
    <cellStyle name="Normal 3 31 15" xfId="1664" xr:uid="{00000000-0005-0000-0000-000076060000}"/>
    <cellStyle name="Normal 3 31 16" xfId="1665" xr:uid="{00000000-0005-0000-0000-000077060000}"/>
    <cellStyle name="Normal 3 31 17" xfId="1666" xr:uid="{00000000-0005-0000-0000-000078060000}"/>
    <cellStyle name="Normal 3 31 18" xfId="1667" xr:uid="{00000000-0005-0000-0000-000079060000}"/>
    <cellStyle name="Normal 3 31 19" xfId="1668" xr:uid="{00000000-0005-0000-0000-00007A060000}"/>
    <cellStyle name="Normal 3 31 2" xfId="1669" xr:uid="{00000000-0005-0000-0000-00007B060000}"/>
    <cellStyle name="Normal 3 31 20" xfId="1670" xr:uid="{00000000-0005-0000-0000-00007C060000}"/>
    <cellStyle name="Normal 3 31 21" xfId="1671" xr:uid="{00000000-0005-0000-0000-00007D060000}"/>
    <cellStyle name="Normal 3 31 22" xfId="1672" xr:uid="{00000000-0005-0000-0000-00007E060000}"/>
    <cellStyle name="Normal 3 31 23" xfId="1673" xr:uid="{00000000-0005-0000-0000-00007F060000}"/>
    <cellStyle name="Normal 3 31 3" xfId="1674" xr:uid="{00000000-0005-0000-0000-000080060000}"/>
    <cellStyle name="Normal 3 31 4" xfId="1675" xr:uid="{00000000-0005-0000-0000-000081060000}"/>
    <cellStyle name="Normal 3 31 5" xfId="1676" xr:uid="{00000000-0005-0000-0000-000082060000}"/>
    <cellStyle name="Normal 3 31 6" xfId="1677" xr:uid="{00000000-0005-0000-0000-000083060000}"/>
    <cellStyle name="Normal 3 31 7" xfId="1678" xr:uid="{00000000-0005-0000-0000-000084060000}"/>
    <cellStyle name="Normal 3 31 8" xfId="1679" xr:uid="{00000000-0005-0000-0000-000085060000}"/>
    <cellStyle name="Normal 3 31 9" xfId="1680" xr:uid="{00000000-0005-0000-0000-000086060000}"/>
    <cellStyle name="Normal 3 32" xfId="1681" xr:uid="{00000000-0005-0000-0000-000087060000}"/>
    <cellStyle name="Normal 3 32 10" xfId="1682" xr:uid="{00000000-0005-0000-0000-000088060000}"/>
    <cellStyle name="Normal 3 32 11" xfId="1683" xr:uid="{00000000-0005-0000-0000-000089060000}"/>
    <cellStyle name="Normal 3 32 12" xfId="1684" xr:uid="{00000000-0005-0000-0000-00008A060000}"/>
    <cellStyle name="Normal 3 32 13" xfId="1685" xr:uid="{00000000-0005-0000-0000-00008B060000}"/>
    <cellStyle name="Normal 3 32 14" xfId="1686" xr:uid="{00000000-0005-0000-0000-00008C060000}"/>
    <cellStyle name="Normal 3 32 15" xfId="1687" xr:uid="{00000000-0005-0000-0000-00008D060000}"/>
    <cellStyle name="Normal 3 32 16" xfId="1688" xr:uid="{00000000-0005-0000-0000-00008E060000}"/>
    <cellStyle name="Normal 3 32 17" xfId="1689" xr:uid="{00000000-0005-0000-0000-00008F060000}"/>
    <cellStyle name="Normal 3 32 18" xfId="1690" xr:uid="{00000000-0005-0000-0000-000090060000}"/>
    <cellStyle name="Normal 3 32 19" xfId="1691" xr:uid="{00000000-0005-0000-0000-000091060000}"/>
    <cellStyle name="Normal 3 32 2" xfId="1692" xr:uid="{00000000-0005-0000-0000-000092060000}"/>
    <cellStyle name="Normal 3 32 20" xfId="1693" xr:uid="{00000000-0005-0000-0000-000093060000}"/>
    <cellStyle name="Normal 3 32 21" xfId="1694" xr:uid="{00000000-0005-0000-0000-000094060000}"/>
    <cellStyle name="Normal 3 32 22" xfId="1695" xr:uid="{00000000-0005-0000-0000-000095060000}"/>
    <cellStyle name="Normal 3 32 23" xfId="1696" xr:uid="{00000000-0005-0000-0000-000096060000}"/>
    <cellStyle name="Normal 3 32 3" xfId="1697" xr:uid="{00000000-0005-0000-0000-000097060000}"/>
    <cellStyle name="Normal 3 32 4" xfId="1698" xr:uid="{00000000-0005-0000-0000-000098060000}"/>
    <cellStyle name="Normal 3 32 5" xfId="1699" xr:uid="{00000000-0005-0000-0000-000099060000}"/>
    <cellStyle name="Normal 3 32 6" xfId="1700" xr:uid="{00000000-0005-0000-0000-00009A060000}"/>
    <cellStyle name="Normal 3 32 7" xfId="1701" xr:uid="{00000000-0005-0000-0000-00009B060000}"/>
    <cellStyle name="Normal 3 32 8" xfId="1702" xr:uid="{00000000-0005-0000-0000-00009C060000}"/>
    <cellStyle name="Normal 3 32 9" xfId="1703" xr:uid="{00000000-0005-0000-0000-00009D060000}"/>
    <cellStyle name="Normal 3 33" xfId="1704" xr:uid="{00000000-0005-0000-0000-00009E060000}"/>
    <cellStyle name="Normal 3 33 10" xfId="1705" xr:uid="{00000000-0005-0000-0000-00009F060000}"/>
    <cellStyle name="Normal 3 33 11" xfId="1706" xr:uid="{00000000-0005-0000-0000-0000A0060000}"/>
    <cellStyle name="Normal 3 33 12" xfId="1707" xr:uid="{00000000-0005-0000-0000-0000A1060000}"/>
    <cellStyle name="Normal 3 33 13" xfId="1708" xr:uid="{00000000-0005-0000-0000-0000A2060000}"/>
    <cellStyle name="Normal 3 33 14" xfId="1709" xr:uid="{00000000-0005-0000-0000-0000A3060000}"/>
    <cellStyle name="Normal 3 33 15" xfId="1710" xr:uid="{00000000-0005-0000-0000-0000A4060000}"/>
    <cellStyle name="Normal 3 33 16" xfId="1711" xr:uid="{00000000-0005-0000-0000-0000A5060000}"/>
    <cellStyle name="Normal 3 33 17" xfId="1712" xr:uid="{00000000-0005-0000-0000-0000A6060000}"/>
    <cellStyle name="Normal 3 33 18" xfId="1713" xr:uid="{00000000-0005-0000-0000-0000A7060000}"/>
    <cellStyle name="Normal 3 33 19" xfId="1714" xr:uid="{00000000-0005-0000-0000-0000A8060000}"/>
    <cellStyle name="Normal 3 33 2" xfId="1715" xr:uid="{00000000-0005-0000-0000-0000A9060000}"/>
    <cellStyle name="Normal 3 33 20" xfId="1716" xr:uid="{00000000-0005-0000-0000-0000AA060000}"/>
    <cellStyle name="Normal 3 33 21" xfId="1717" xr:uid="{00000000-0005-0000-0000-0000AB060000}"/>
    <cellStyle name="Normal 3 33 22" xfId="1718" xr:uid="{00000000-0005-0000-0000-0000AC060000}"/>
    <cellStyle name="Normal 3 33 23" xfId="1719" xr:uid="{00000000-0005-0000-0000-0000AD060000}"/>
    <cellStyle name="Normal 3 33 3" xfId="1720" xr:uid="{00000000-0005-0000-0000-0000AE060000}"/>
    <cellStyle name="Normal 3 33 4" xfId="1721" xr:uid="{00000000-0005-0000-0000-0000AF060000}"/>
    <cellStyle name="Normal 3 33 5" xfId="1722" xr:uid="{00000000-0005-0000-0000-0000B0060000}"/>
    <cellStyle name="Normal 3 33 6" xfId="1723" xr:uid="{00000000-0005-0000-0000-0000B1060000}"/>
    <cellStyle name="Normal 3 33 7" xfId="1724" xr:uid="{00000000-0005-0000-0000-0000B2060000}"/>
    <cellStyle name="Normal 3 33 8" xfId="1725" xr:uid="{00000000-0005-0000-0000-0000B3060000}"/>
    <cellStyle name="Normal 3 33 9" xfId="1726" xr:uid="{00000000-0005-0000-0000-0000B4060000}"/>
    <cellStyle name="Normal 3 34" xfId="1727" xr:uid="{00000000-0005-0000-0000-0000B5060000}"/>
    <cellStyle name="Normal 3 35" xfId="1728" xr:uid="{00000000-0005-0000-0000-0000B6060000}"/>
    <cellStyle name="Normal 3 36" xfId="1729" xr:uid="{00000000-0005-0000-0000-0000B7060000}"/>
    <cellStyle name="Normal 3 37" xfId="1730" xr:uid="{00000000-0005-0000-0000-0000B8060000}"/>
    <cellStyle name="Normal 3 38" xfId="1731" xr:uid="{00000000-0005-0000-0000-0000B9060000}"/>
    <cellStyle name="Normal 3 39" xfId="1732" xr:uid="{00000000-0005-0000-0000-0000BA060000}"/>
    <cellStyle name="Normal 3 4" xfId="1733" xr:uid="{00000000-0005-0000-0000-0000BB060000}"/>
    <cellStyle name="Normal 3 4 10" xfId="1734" xr:uid="{00000000-0005-0000-0000-0000BC060000}"/>
    <cellStyle name="Normal 3 4 11" xfId="1735" xr:uid="{00000000-0005-0000-0000-0000BD060000}"/>
    <cellStyle name="Normal 3 4 12" xfId="1736" xr:uid="{00000000-0005-0000-0000-0000BE060000}"/>
    <cellStyle name="Normal 3 4 13" xfId="1737" xr:uid="{00000000-0005-0000-0000-0000BF060000}"/>
    <cellStyle name="Normal 3 4 14" xfId="1738" xr:uid="{00000000-0005-0000-0000-0000C0060000}"/>
    <cellStyle name="Normal 3 4 15" xfId="1739" xr:uid="{00000000-0005-0000-0000-0000C1060000}"/>
    <cellStyle name="Normal 3 4 16" xfId="1740" xr:uid="{00000000-0005-0000-0000-0000C2060000}"/>
    <cellStyle name="Normal 3 4 17" xfId="1741" xr:uid="{00000000-0005-0000-0000-0000C3060000}"/>
    <cellStyle name="Normal 3 4 18" xfId="1742" xr:uid="{00000000-0005-0000-0000-0000C4060000}"/>
    <cellStyle name="Normal 3 4 19" xfId="1743" xr:uid="{00000000-0005-0000-0000-0000C5060000}"/>
    <cellStyle name="Normal 3 4 2" xfId="1744" xr:uid="{00000000-0005-0000-0000-0000C6060000}"/>
    <cellStyle name="Normal 3 4 20" xfId="1745" xr:uid="{00000000-0005-0000-0000-0000C7060000}"/>
    <cellStyle name="Normal 3 4 21" xfId="1746" xr:uid="{00000000-0005-0000-0000-0000C8060000}"/>
    <cellStyle name="Normal 3 4 22" xfId="1747" xr:uid="{00000000-0005-0000-0000-0000C9060000}"/>
    <cellStyle name="Normal 3 4 23" xfId="1748" xr:uid="{00000000-0005-0000-0000-0000CA060000}"/>
    <cellStyle name="Normal 3 4 3" xfId="1749" xr:uid="{00000000-0005-0000-0000-0000CB060000}"/>
    <cellStyle name="Normal 3 4 4" xfId="1750" xr:uid="{00000000-0005-0000-0000-0000CC060000}"/>
    <cellStyle name="Normal 3 4 5" xfId="1751" xr:uid="{00000000-0005-0000-0000-0000CD060000}"/>
    <cellStyle name="Normal 3 4 6" xfId="1752" xr:uid="{00000000-0005-0000-0000-0000CE060000}"/>
    <cellStyle name="Normal 3 4 7" xfId="1753" xr:uid="{00000000-0005-0000-0000-0000CF060000}"/>
    <cellStyle name="Normal 3 4 8" xfId="1754" xr:uid="{00000000-0005-0000-0000-0000D0060000}"/>
    <cellStyle name="Normal 3 4 9" xfId="1755" xr:uid="{00000000-0005-0000-0000-0000D1060000}"/>
    <cellStyle name="Normal 3 40" xfId="1756" xr:uid="{00000000-0005-0000-0000-0000D2060000}"/>
    <cellStyle name="Normal 3 41" xfId="1757" xr:uid="{00000000-0005-0000-0000-0000D3060000}"/>
    <cellStyle name="Normal 3 42" xfId="1758" xr:uid="{00000000-0005-0000-0000-0000D4060000}"/>
    <cellStyle name="Normal 3 43" xfId="1759" xr:uid="{00000000-0005-0000-0000-0000D5060000}"/>
    <cellStyle name="Normal 3 44" xfId="1760" xr:uid="{00000000-0005-0000-0000-0000D6060000}"/>
    <cellStyle name="Normal 3 45" xfId="1761" xr:uid="{00000000-0005-0000-0000-0000D7060000}"/>
    <cellStyle name="Normal 3 46" xfId="1762" xr:uid="{00000000-0005-0000-0000-0000D8060000}"/>
    <cellStyle name="Normal 3 47" xfId="1763" xr:uid="{00000000-0005-0000-0000-0000D9060000}"/>
    <cellStyle name="Normal 3 48" xfId="1764" xr:uid="{00000000-0005-0000-0000-0000DA060000}"/>
    <cellStyle name="Normal 3 49" xfId="1765" xr:uid="{00000000-0005-0000-0000-0000DB060000}"/>
    <cellStyle name="Normal 3 5" xfId="1766" xr:uid="{00000000-0005-0000-0000-0000DC060000}"/>
    <cellStyle name="Normal 3 5 10" xfId="1767" xr:uid="{00000000-0005-0000-0000-0000DD060000}"/>
    <cellStyle name="Normal 3 5 11" xfId="1768" xr:uid="{00000000-0005-0000-0000-0000DE060000}"/>
    <cellStyle name="Normal 3 5 12" xfId="1769" xr:uid="{00000000-0005-0000-0000-0000DF060000}"/>
    <cellStyle name="Normal 3 5 13" xfId="1770" xr:uid="{00000000-0005-0000-0000-0000E0060000}"/>
    <cellStyle name="Normal 3 5 14" xfId="1771" xr:uid="{00000000-0005-0000-0000-0000E1060000}"/>
    <cellStyle name="Normal 3 5 15" xfId="1772" xr:uid="{00000000-0005-0000-0000-0000E2060000}"/>
    <cellStyle name="Normal 3 5 16" xfId="1773" xr:uid="{00000000-0005-0000-0000-0000E3060000}"/>
    <cellStyle name="Normal 3 5 17" xfId="1774" xr:uid="{00000000-0005-0000-0000-0000E4060000}"/>
    <cellStyle name="Normal 3 5 18" xfId="1775" xr:uid="{00000000-0005-0000-0000-0000E5060000}"/>
    <cellStyle name="Normal 3 5 19" xfId="1776" xr:uid="{00000000-0005-0000-0000-0000E6060000}"/>
    <cellStyle name="Normal 3 5 2" xfId="1777" xr:uid="{00000000-0005-0000-0000-0000E7060000}"/>
    <cellStyle name="Normal 3 5 20" xfId="1778" xr:uid="{00000000-0005-0000-0000-0000E8060000}"/>
    <cellStyle name="Normal 3 5 21" xfId="1779" xr:uid="{00000000-0005-0000-0000-0000E9060000}"/>
    <cellStyle name="Normal 3 5 22" xfId="1780" xr:uid="{00000000-0005-0000-0000-0000EA060000}"/>
    <cellStyle name="Normal 3 5 23" xfId="1781" xr:uid="{00000000-0005-0000-0000-0000EB060000}"/>
    <cellStyle name="Normal 3 5 3" xfId="1782" xr:uid="{00000000-0005-0000-0000-0000EC060000}"/>
    <cellStyle name="Normal 3 5 4" xfId="1783" xr:uid="{00000000-0005-0000-0000-0000ED060000}"/>
    <cellStyle name="Normal 3 5 5" xfId="1784" xr:uid="{00000000-0005-0000-0000-0000EE060000}"/>
    <cellStyle name="Normal 3 5 6" xfId="1785" xr:uid="{00000000-0005-0000-0000-0000EF060000}"/>
    <cellStyle name="Normal 3 5 7" xfId="1786" xr:uid="{00000000-0005-0000-0000-0000F0060000}"/>
    <cellStyle name="Normal 3 5 8" xfId="1787" xr:uid="{00000000-0005-0000-0000-0000F1060000}"/>
    <cellStyle name="Normal 3 5 9" xfId="1788" xr:uid="{00000000-0005-0000-0000-0000F2060000}"/>
    <cellStyle name="Normal 3 50" xfId="1789" xr:uid="{00000000-0005-0000-0000-0000F3060000}"/>
    <cellStyle name="Normal 3 51" xfId="1790" xr:uid="{00000000-0005-0000-0000-0000F4060000}"/>
    <cellStyle name="Normal 3 52" xfId="1791" xr:uid="{00000000-0005-0000-0000-0000F5060000}"/>
    <cellStyle name="Normal 3 53" xfId="1792" xr:uid="{00000000-0005-0000-0000-0000F6060000}"/>
    <cellStyle name="Normal 3 54" xfId="1793" xr:uid="{00000000-0005-0000-0000-0000F7060000}"/>
    <cellStyle name="Normal 3 55" xfId="1794" xr:uid="{00000000-0005-0000-0000-0000F8060000}"/>
    <cellStyle name="Normal 3 56" xfId="1795" xr:uid="{00000000-0005-0000-0000-0000F9060000}"/>
    <cellStyle name="Normal 3 57" xfId="1796" xr:uid="{00000000-0005-0000-0000-0000FA060000}"/>
    <cellStyle name="Normal 3 58" xfId="1797" xr:uid="{00000000-0005-0000-0000-0000FB060000}"/>
    <cellStyle name="Normal 3 59" xfId="1798" xr:uid="{00000000-0005-0000-0000-0000FC060000}"/>
    <cellStyle name="Normal 3 6" xfId="1799" xr:uid="{00000000-0005-0000-0000-0000FD060000}"/>
    <cellStyle name="Normal 3 6 10" xfId="1800" xr:uid="{00000000-0005-0000-0000-0000FE060000}"/>
    <cellStyle name="Normal 3 6 11" xfId="1801" xr:uid="{00000000-0005-0000-0000-0000FF060000}"/>
    <cellStyle name="Normal 3 6 12" xfId="1802" xr:uid="{00000000-0005-0000-0000-000000070000}"/>
    <cellStyle name="Normal 3 6 13" xfId="1803" xr:uid="{00000000-0005-0000-0000-000001070000}"/>
    <cellStyle name="Normal 3 6 14" xfId="1804" xr:uid="{00000000-0005-0000-0000-000002070000}"/>
    <cellStyle name="Normal 3 6 15" xfId="1805" xr:uid="{00000000-0005-0000-0000-000003070000}"/>
    <cellStyle name="Normal 3 6 16" xfId="1806" xr:uid="{00000000-0005-0000-0000-000004070000}"/>
    <cellStyle name="Normal 3 6 17" xfId="1807" xr:uid="{00000000-0005-0000-0000-000005070000}"/>
    <cellStyle name="Normal 3 6 18" xfId="1808" xr:uid="{00000000-0005-0000-0000-000006070000}"/>
    <cellStyle name="Normal 3 6 19" xfId="1809" xr:uid="{00000000-0005-0000-0000-000007070000}"/>
    <cellStyle name="Normal 3 6 2" xfId="1810" xr:uid="{00000000-0005-0000-0000-000008070000}"/>
    <cellStyle name="Normal 3 6 20" xfId="1811" xr:uid="{00000000-0005-0000-0000-000009070000}"/>
    <cellStyle name="Normal 3 6 21" xfId="1812" xr:uid="{00000000-0005-0000-0000-00000A070000}"/>
    <cellStyle name="Normal 3 6 22" xfId="1813" xr:uid="{00000000-0005-0000-0000-00000B070000}"/>
    <cellStyle name="Normal 3 6 23" xfId="1814" xr:uid="{00000000-0005-0000-0000-00000C070000}"/>
    <cellStyle name="Normal 3 6 3" xfId="1815" xr:uid="{00000000-0005-0000-0000-00000D070000}"/>
    <cellStyle name="Normal 3 6 4" xfId="1816" xr:uid="{00000000-0005-0000-0000-00000E070000}"/>
    <cellStyle name="Normal 3 6 5" xfId="1817" xr:uid="{00000000-0005-0000-0000-00000F070000}"/>
    <cellStyle name="Normal 3 6 6" xfId="1818" xr:uid="{00000000-0005-0000-0000-000010070000}"/>
    <cellStyle name="Normal 3 6 7" xfId="1819" xr:uid="{00000000-0005-0000-0000-000011070000}"/>
    <cellStyle name="Normal 3 6 8" xfId="1820" xr:uid="{00000000-0005-0000-0000-000012070000}"/>
    <cellStyle name="Normal 3 6 9" xfId="1821" xr:uid="{00000000-0005-0000-0000-000013070000}"/>
    <cellStyle name="Normal 3 60" xfId="1822" xr:uid="{00000000-0005-0000-0000-000014070000}"/>
    <cellStyle name="Normal 3 61" xfId="1823" xr:uid="{00000000-0005-0000-0000-000015070000}"/>
    <cellStyle name="Normal 3 62" xfId="1824" xr:uid="{00000000-0005-0000-0000-000016070000}"/>
    <cellStyle name="Normal 3 63" xfId="1825" xr:uid="{00000000-0005-0000-0000-000017070000}"/>
    <cellStyle name="Normal 3 64" xfId="1826" xr:uid="{00000000-0005-0000-0000-000018070000}"/>
    <cellStyle name="Normal 3 65" xfId="1827" xr:uid="{00000000-0005-0000-0000-000019070000}"/>
    <cellStyle name="Normal 3 66" xfId="1064" xr:uid="{00000000-0005-0000-0000-00001A070000}"/>
    <cellStyle name="Normal 3 7" xfId="1828" xr:uid="{00000000-0005-0000-0000-00001B070000}"/>
    <cellStyle name="Normal 3 7 10" xfId="1829" xr:uid="{00000000-0005-0000-0000-00001C070000}"/>
    <cellStyle name="Normal 3 7 11" xfId="1830" xr:uid="{00000000-0005-0000-0000-00001D070000}"/>
    <cellStyle name="Normal 3 7 12" xfId="1831" xr:uid="{00000000-0005-0000-0000-00001E070000}"/>
    <cellStyle name="Normal 3 7 13" xfId="1832" xr:uid="{00000000-0005-0000-0000-00001F070000}"/>
    <cellStyle name="Normal 3 7 14" xfId="1833" xr:uid="{00000000-0005-0000-0000-000020070000}"/>
    <cellStyle name="Normal 3 7 15" xfId="1834" xr:uid="{00000000-0005-0000-0000-000021070000}"/>
    <cellStyle name="Normal 3 7 16" xfId="1835" xr:uid="{00000000-0005-0000-0000-000022070000}"/>
    <cellStyle name="Normal 3 7 17" xfId="1836" xr:uid="{00000000-0005-0000-0000-000023070000}"/>
    <cellStyle name="Normal 3 7 18" xfId="1837" xr:uid="{00000000-0005-0000-0000-000024070000}"/>
    <cellStyle name="Normal 3 7 19" xfId="1838" xr:uid="{00000000-0005-0000-0000-000025070000}"/>
    <cellStyle name="Normal 3 7 2" xfId="1839" xr:uid="{00000000-0005-0000-0000-000026070000}"/>
    <cellStyle name="Normal 3 7 20" xfId="1840" xr:uid="{00000000-0005-0000-0000-000027070000}"/>
    <cellStyle name="Normal 3 7 21" xfId="1841" xr:uid="{00000000-0005-0000-0000-000028070000}"/>
    <cellStyle name="Normal 3 7 22" xfId="1842" xr:uid="{00000000-0005-0000-0000-000029070000}"/>
    <cellStyle name="Normal 3 7 23" xfId="1843" xr:uid="{00000000-0005-0000-0000-00002A070000}"/>
    <cellStyle name="Normal 3 7 3" xfId="1844" xr:uid="{00000000-0005-0000-0000-00002B070000}"/>
    <cellStyle name="Normal 3 7 4" xfId="1845" xr:uid="{00000000-0005-0000-0000-00002C070000}"/>
    <cellStyle name="Normal 3 7 5" xfId="1846" xr:uid="{00000000-0005-0000-0000-00002D070000}"/>
    <cellStyle name="Normal 3 7 6" xfId="1847" xr:uid="{00000000-0005-0000-0000-00002E070000}"/>
    <cellStyle name="Normal 3 7 7" xfId="1848" xr:uid="{00000000-0005-0000-0000-00002F070000}"/>
    <cellStyle name="Normal 3 7 8" xfId="1849" xr:uid="{00000000-0005-0000-0000-000030070000}"/>
    <cellStyle name="Normal 3 7 9" xfId="1850" xr:uid="{00000000-0005-0000-0000-000031070000}"/>
    <cellStyle name="Normal 3 8" xfId="1851" xr:uid="{00000000-0005-0000-0000-000032070000}"/>
    <cellStyle name="Normal 3 8 10" xfId="1852" xr:uid="{00000000-0005-0000-0000-000033070000}"/>
    <cellStyle name="Normal 3 8 11" xfId="1853" xr:uid="{00000000-0005-0000-0000-000034070000}"/>
    <cellStyle name="Normal 3 8 12" xfId="1854" xr:uid="{00000000-0005-0000-0000-000035070000}"/>
    <cellStyle name="Normal 3 8 13" xfId="1855" xr:uid="{00000000-0005-0000-0000-000036070000}"/>
    <cellStyle name="Normal 3 8 14" xfId="1856" xr:uid="{00000000-0005-0000-0000-000037070000}"/>
    <cellStyle name="Normal 3 8 15" xfId="1857" xr:uid="{00000000-0005-0000-0000-000038070000}"/>
    <cellStyle name="Normal 3 8 16" xfId="1858" xr:uid="{00000000-0005-0000-0000-000039070000}"/>
    <cellStyle name="Normal 3 8 17" xfId="1859" xr:uid="{00000000-0005-0000-0000-00003A070000}"/>
    <cellStyle name="Normal 3 8 18" xfId="1860" xr:uid="{00000000-0005-0000-0000-00003B070000}"/>
    <cellStyle name="Normal 3 8 19" xfId="1861" xr:uid="{00000000-0005-0000-0000-00003C070000}"/>
    <cellStyle name="Normal 3 8 2" xfId="1862" xr:uid="{00000000-0005-0000-0000-00003D070000}"/>
    <cellStyle name="Normal 3 8 20" xfId="1863" xr:uid="{00000000-0005-0000-0000-00003E070000}"/>
    <cellStyle name="Normal 3 8 21" xfId="1864" xr:uid="{00000000-0005-0000-0000-00003F070000}"/>
    <cellStyle name="Normal 3 8 22" xfId="1865" xr:uid="{00000000-0005-0000-0000-000040070000}"/>
    <cellStyle name="Normal 3 8 23" xfId="1866" xr:uid="{00000000-0005-0000-0000-000041070000}"/>
    <cellStyle name="Normal 3 8 3" xfId="1867" xr:uid="{00000000-0005-0000-0000-000042070000}"/>
    <cellStyle name="Normal 3 8 4" xfId="1868" xr:uid="{00000000-0005-0000-0000-000043070000}"/>
    <cellStyle name="Normal 3 8 5" xfId="1869" xr:uid="{00000000-0005-0000-0000-000044070000}"/>
    <cellStyle name="Normal 3 8 6" xfId="1870" xr:uid="{00000000-0005-0000-0000-000045070000}"/>
    <cellStyle name="Normal 3 8 7" xfId="1871" xr:uid="{00000000-0005-0000-0000-000046070000}"/>
    <cellStyle name="Normal 3 8 8" xfId="1872" xr:uid="{00000000-0005-0000-0000-000047070000}"/>
    <cellStyle name="Normal 3 8 9" xfId="1873" xr:uid="{00000000-0005-0000-0000-000048070000}"/>
    <cellStyle name="Normal 3 9" xfId="1874" xr:uid="{00000000-0005-0000-0000-000049070000}"/>
    <cellStyle name="Normal 3 9 10" xfId="1875" xr:uid="{00000000-0005-0000-0000-00004A070000}"/>
    <cellStyle name="Normal 3 9 11" xfId="1876" xr:uid="{00000000-0005-0000-0000-00004B070000}"/>
    <cellStyle name="Normal 3 9 12" xfId="1877" xr:uid="{00000000-0005-0000-0000-00004C070000}"/>
    <cellStyle name="Normal 3 9 13" xfId="1878" xr:uid="{00000000-0005-0000-0000-00004D070000}"/>
    <cellStyle name="Normal 3 9 14" xfId="1879" xr:uid="{00000000-0005-0000-0000-00004E070000}"/>
    <cellStyle name="Normal 3 9 15" xfId="1880" xr:uid="{00000000-0005-0000-0000-00004F070000}"/>
    <cellStyle name="Normal 3 9 16" xfId="1881" xr:uid="{00000000-0005-0000-0000-000050070000}"/>
    <cellStyle name="Normal 3 9 17" xfId="1882" xr:uid="{00000000-0005-0000-0000-000051070000}"/>
    <cellStyle name="Normal 3 9 18" xfId="1883" xr:uid="{00000000-0005-0000-0000-000052070000}"/>
    <cellStyle name="Normal 3 9 19" xfId="1884" xr:uid="{00000000-0005-0000-0000-000053070000}"/>
    <cellStyle name="Normal 3 9 2" xfId="1885" xr:uid="{00000000-0005-0000-0000-000054070000}"/>
    <cellStyle name="Normal 3 9 20" xfId="1886" xr:uid="{00000000-0005-0000-0000-000055070000}"/>
    <cellStyle name="Normal 3 9 21" xfId="1887" xr:uid="{00000000-0005-0000-0000-000056070000}"/>
    <cellStyle name="Normal 3 9 22" xfId="1888" xr:uid="{00000000-0005-0000-0000-000057070000}"/>
    <cellStyle name="Normal 3 9 23" xfId="1889" xr:uid="{00000000-0005-0000-0000-000058070000}"/>
    <cellStyle name="Normal 3 9 3" xfId="1890" xr:uid="{00000000-0005-0000-0000-000059070000}"/>
    <cellStyle name="Normal 3 9 4" xfId="1891" xr:uid="{00000000-0005-0000-0000-00005A070000}"/>
    <cellStyle name="Normal 3 9 5" xfId="1892" xr:uid="{00000000-0005-0000-0000-00005B070000}"/>
    <cellStyle name="Normal 3 9 6" xfId="1893" xr:uid="{00000000-0005-0000-0000-00005C070000}"/>
    <cellStyle name="Normal 3 9 7" xfId="1894" xr:uid="{00000000-0005-0000-0000-00005D070000}"/>
    <cellStyle name="Normal 3 9 8" xfId="1895" xr:uid="{00000000-0005-0000-0000-00005E070000}"/>
    <cellStyle name="Normal 3 9 9" xfId="1896" xr:uid="{00000000-0005-0000-0000-00005F070000}"/>
    <cellStyle name="Normal 4" xfId="52" xr:uid="{00000000-0005-0000-0000-000060070000}"/>
    <cellStyle name="Normal 4 2" xfId="1898" xr:uid="{00000000-0005-0000-0000-000061070000}"/>
    <cellStyle name="Normal 4 3" xfId="1897" xr:uid="{00000000-0005-0000-0000-000062070000}"/>
    <cellStyle name="Normal 5" xfId="43" xr:uid="{00000000-0005-0000-0000-000063070000}"/>
    <cellStyle name="Normal 5 10" xfId="1899" xr:uid="{00000000-0005-0000-0000-000064070000}"/>
    <cellStyle name="Normal 5 11" xfId="1900" xr:uid="{00000000-0005-0000-0000-000065070000}"/>
    <cellStyle name="Normal 5 12" xfId="1901" xr:uid="{00000000-0005-0000-0000-000066070000}"/>
    <cellStyle name="Normal 5 13" xfId="1902" xr:uid="{00000000-0005-0000-0000-000067070000}"/>
    <cellStyle name="Normal 5 14" xfId="1903" xr:uid="{00000000-0005-0000-0000-000068070000}"/>
    <cellStyle name="Normal 5 15" xfId="1904" xr:uid="{00000000-0005-0000-0000-000069070000}"/>
    <cellStyle name="Normal 5 16" xfId="1905" xr:uid="{00000000-0005-0000-0000-00006A070000}"/>
    <cellStyle name="Normal 5 17" xfId="1906" xr:uid="{00000000-0005-0000-0000-00006B070000}"/>
    <cellStyle name="Normal 5 18" xfId="1907" xr:uid="{00000000-0005-0000-0000-00006C070000}"/>
    <cellStyle name="Normal 5 19" xfId="1908" xr:uid="{00000000-0005-0000-0000-00006D070000}"/>
    <cellStyle name="Normal 5 2" xfId="1909" xr:uid="{00000000-0005-0000-0000-00006E070000}"/>
    <cellStyle name="Normal 5 2 10" xfId="1910" xr:uid="{00000000-0005-0000-0000-00006F070000}"/>
    <cellStyle name="Normal 5 2 11" xfId="1911" xr:uid="{00000000-0005-0000-0000-000070070000}"/>
    <cellStyle name="Normal 5 2 12" xfId="1912" xr:uid="{00000000-0005-0000-0000-000071070000}"/>
    <cellStyle name="Normal 5 2 13" xfId="1913" xr:uid="{00000000-0005-0000-0000-000072070000}"/>
    <cellStyle name="Normal 5 2 14" xfId="1914" xr:uid="{00000000-0005-0000-0000-000073070000}"/>
    <cellStyle name="Normal 5 2 15" xfId="1915" xr:uid="{00000000-0005-0000-0000-000074070000}"/>
    <cellStyle name="Normal 5 2 16" xfId="1916" xr:uid="{00000000-0005-0000-0000-000075070000}"/>
    <cellStyle name="Normal 5 2 17" xfId="1917" xr:uid="{00000000-0005-0000-0000-000076070000}"/>
    <cellStyle name="Normal 5 2 18" xfId="1918" xr:uid="{00000000-0005-0000-0000-000077070000}"/>
    <cellStyle name="Normal 5 2 19" xfId="1919" xr:uid="{00000000-0005-0000-0000-000078070000}"/>
    <cellStyle name="Normal 5 2 2" xfId="1920" xr:uid="{00000000-0005-0000-0000-000079070000}"/>
    <cellStyle name="Normal 5 2 20" xfId="1921" xr:uid="{00000000-0005-0000-0000-00007A070000}"/>
    <cellStyle name="Normal 5 2 21" xfId="1922" xr:uid="{00000000-0005-0000-0000-00007B070000}"/>
    <cellStyle name="Normal 5 2 22" xfId="1923" xr:uid="{00000000-0005-0000-0000-00007C070000}"/>
    <cellStyle name="Normal 5 2 23" xfId="1924" xr:uid="{00000000-0005-0000-0000-00007D070000}"/>
    <cellStyle name="Normal 5 2 3" xfId="1925" xr:uid="{00000000-0005-0000-0000-00007E070000}"/>
    <cellStyle name="Normal 5 2 4" xfId="1926" xr:uid="{00000000-0005-0000-0000-00007F070000}"/>
    <cellStyle name="Normal 5 2 5" xfId="1927" xr:uid="{00000000-0005-0000-0000-000080070000}"/>
    <cellStyle name="Normal 5 2 6" xfId="1928" xr:uid="{00000000-0005-0000-0000-000081070000}"/>
    <cellStyle name="Normal 5 2 7" xfId="1929" xr:uid="{00000000-0005-0000-0000-000082070000}"/>
    <cellStyle name="Normal 5 2 8" xfId="1930" xr:uid="{00000000-0005-0000-0000-000083070000}"/>
    <cellStyle name="Normal 5 2 9" xfId="1931" xr:uid="{00000000-0005-0000-0000-000084070000}"/>
    <cellStyle name="Normal 5 20" xfId="1932" xr:uid="{00000000-0005-0000-0000-000085070000}"/>
    <cellStyle name="Normal 5 21" xfId="1933" xr:uid="{00000000-0005-0000-0000-000086070000}"/>
    <cellStyle name="Normal 5 22" xfId="1934" xr:uid="{00000000-0005-0000-0000-000087070000}"/>
    <cellStyle name="Normal 5 23" xfId="1935" xr:uid="{00000000-0005-0000-0000-000088070000}"/>
    <cellStyle name="Normal 5 24" xfId="1936" xr:uid="{00000000-0005-0000-0000-000089070000}"/>
    <cellStyle name="Normal 5 3" xfId="1937" xr:uid="{00000000-0005-0000-0000-00008A070000}"/>
    <cellStyle name="Normal 5 4" xfId="1938" xr:uid="{00000000-0005-0000-0000-00008B070000}"/>
    <cellStyle name="Normal 5 5" xfId="1939" xr:uid="{00000000-0005-0000-0000-00008C070000}"/>
    <cellStyle name="Normal 5 6" xfId="1940" xr:uid="{00000000-0005-0000-0000-00008D070000}"/>
    <cellStyle name="Normal 5 7" xfId="1941" xr:uid="{00000000-0005-0000-0000-00008E070000}"/>
    <cellStyle name="Normal 5 8" xfId="1942" xr:uid="{00000000-0005-0000-0000-00008F070000}"/>
    <cellStyle name="Normal 5 9" xfId="1943" xr:uid="{00000000-0005-0000-0000-000090070000}"/>
    <cellStyle name="Normal 6" xfId="1944" xr:uid="{00000000-0005-0000-0000-000091070000}"/>
    <cellStyle name="Normal 7" xfId="1945" xr:uid="{00000000-0005-0000-0000-000092070000}"/>
    <cellStyle name="Normal 7 10" xfId="1946" xr:uid="{00000000-0005-0000-0000-000093070000}"/>
    <cellStyle name="Normal 7 11" xfId="1947" xr:uid="{00000000-0005-0000-0000-000094070000}"/>
    <cellStyle name="Normal 7 12" xfId="1948" xr:uid="{00000000-0005-0000-0000-000095070000}"/>
    <cellStyle name="Normal 7 13" xfId="1949" xr:uid="{00000000-0005-0000-0000-000096070000}"/>
    <cellStyle name="Normal 7 14" xfId="1950" xr:uid="{00000000-0005-0000-0000-000097070000}"/>
    <cellStyle name="Normal 7 15" xfId="1951" xr:uid="{00000000-0005-0000-0000-000098070000}"/>
    <cellStyle name="Normal 7 16" xfId="1952" xr:uid="{00000000-0005-0000-0000-000099070000}"/>
    <cellStyle name="Normal 7 17" xfId="1953" xr:uid="{00000000-0005-0000-0000-00009A070000}"/>
    <cellStyle name="Normal 7 18" xfId="1954" xr:uid="{00000000-0005-0000-0000-00009B070000}"/>
    <cellStyle name="Normal 7 19" xfId="1955" xr:uid="{00000000-0005-0000-0000-00009C070000}"/>
    <cellStyle name="Normal 7 2" xfId="1956" xr:uid="{00000000-0005-0000-0000-00009D070000}"/>
    <cellStyle name="Normal 7 2 10" xfId="1957" xr:uid="{00000000-0005-0000-0000-00009E070000}"/>
    <cellStyle name="Normal 7 2 11" xfId="1958" xr:uid="{00000000-0005-0000-0000-00009F070000}"/>
    <cellStyle name="Normal 7 2 12" xfId="1959" xr:uid="{00000000-0005-0000-0000-0000A0070000}"/>
    <cellStyle name="Normal 7 2 13" xfId="1960" xr:uid="{00000000-0005-0000-0000-0000A1070000}"/>
    <cellStyle name="Normal 7 2 14" xfId="1961" xr:uid="{00000000-0005-0000-0000-0000A2070000}"/>
    <cellStyle name="Normal 7 2 15" xfId="1962" xr:uid="{00000000-0005-0000-0000-0000A3070000}"/>
    <cellStyle name="Normal 7 2 16" xfId="1963" xr:uid="{00000000-0005-0000-0000-0000A4070000}"/>
    <cellStyle name="Normal 7 2 17" xfId="1964" xr:uid="{00000000-0005-0000-0000-0000A5070000}"/>
    <cellStyle name="Normal 7 2 18" xfId="1965" xr:uid="{00000000-0005-0000-0000-0000A6070000}"/>
    <cellStyle name="Normal 7 2 19" xfId="1966" xr:uid="{00000000-0005-0000-0000-0000A7070000}"/>
    <cellStyle name="Normal 7 2 2" xfId="1967" xr:uid="{00000000-0005-0000-0000-0000A8070000}"/>
    <cellStyle name="Normal 7 2 20" xfId="1968" xr:uid="{00000000-0005-0000-0000-0000A9070000}"/>
    <cellStyle name="Normal 7 2 21" xfId="1969" xr:uid="{00000000-0005-0000-0000-0000AA070000}"/>
    <cellStyle name="Normal 7 2 22" xfId="1970" xr:uid="{00000000-0005-0000-0000-0000AB070000}"/>
    <cellStyle name="Normal 7 2 23" xfId="1971" xr:uid="{00000000-0005-0000-0000-0000AC070000}"/>
    <cellStyle name="Normal 7 2 3" xfId="1972" xr:uid="{00000000-0005-0000-0000-0000AD070000}"/>
    <cellStyle name="Normal 7 2 4" xfId="1973" xr:uid="{00000000-0005-0000-0000-0000AE070000}"/>
    <cellStyle name="Normal 7 2 5" xfId="1974" xr:uid="{00000000-0005-0000-0000-0000AF070000}"/>
    <cellStyle name="Normal 7 2 6" xfId="1975" xr:uid="{00000000-0005-0000-0000-0000B0070000}"/>
    <cellStyle name="Normal 7 2 7" xfId="1976" xr:uid="{00000000-0005-0000-0000-0000B1070000}"/>
    <cellStyle name="Normal 7 2 8" xfId="1977" xr:uid="{00000000-0005-0000-0000-0000B2070000}"/>
    <cellStyle name="Normal 7 2 9" xfId="1978" xr:uid="{00000000-0005-0000-0000-0000B3070000}"/>
    <cellStyle name="Normal 7 20" xfId="1979" xr:uid="{00000000-0005-0000-0000-0000B4070000}"/>
    <cellStyle name="Normal 7 21" xfId="1980" xr:uid="{00000000-0005-0000-0000-0000B5070000}"/>
    <cellStyle name="Normal 7 22" xfId="1981" xr:uid="{00000000-0005-0000-0000-0000B6070000}"/>
    <cellStyle name="Normal 7 23" xfId="1982" xr:uid="{00000000-0005-0000-0000-0000B7070000}"/>
    <cellStyle name="Normal 7 24" xfId="1983" xr:uid="{00000000-0005-0000-0000-0000B8070000}"/>
    <cellStyle name="Normal 7 3" xfId="1984" xr:uid="{00000000-0005-0000-0000-0000B9070000}"/>
    <cellStyle name="Normal 7 4" xfId="1985" xr:uid="{00000000-0005-0000-0000-0000BA070000}"/>
    <cellStyle name="Normal 7 5" xfId="1986" xr:uid="{00000000-0005-0000-0000-0000BB070000}"/>
    <cellStyle name="Normal 7 6" xfId="1987" xr:uid="{00000000-0005-0000-0000-0000BC070000}"/>
    <cellStyle name="Normal 7 7" xfId="1988" xr:uid="{00000000-0005-0000-0000-0000BD070000}"/>
    <cellStyle name="Normal 7 8" xfId="1989" xr:uid="{00000000-0005-0000-0000-0000BE070000}"/>
    <cellStyle name="Normal 7 9" xfId="1990" xr:uid="{00000000-0005-0000-0000-0000BF070000}"/>
    <cellStyle name="Normal 8" xfId="1991" xr:uid="{00000000-0005-0000-0000-0000C0070000}"/>
    <cellStyle name="Note" xfId="16" builtinId="10" customBuiltin="1"/>
    <cellStyle name="Note 2" xfId="1992" xr:uid="{00000000-0005-0000-0000-0000C2070000}"/>
    <cellStyle name="Output" xfId="11" builtinId="21" customBuiltin="1"/>
    <cellStyle name="Output 2" xfId="1993" xr:uid="{00000000-0005-0000-0000-0000C4070000}"/>
    <cellStyle name="Percent 2" xfId="54" xr:uid="{00000000-0005-0000-0000-0000C5070000}"/>
    <cellStyle name="Percent 2 2" xfId="2005" xr:uid="{7751D4A5-4D68-4235-BA44-BDDC6297A6CB}"/>
    <cellStyle name="Percent 3" xfId="53" xr:uid="{00000000-0005-0000-0000-0000C6070000}"/>
    <cellStyle name="Percent 3 2" xfId="2004" xr:uid="{B971985E-E9A0-4A52-A998-C80A26617A08}"/>
    <cellStyle name="Percent 4" xfId="1994" xr:uid="{00000000-0005-0000-0000-0000C7070000}"/>
    <cellStyle name="Title" xfId="2" builtinId="15" customBuiltin="1"/>
    <cellStyle name="Title 2" xfId="1995" xr:uid="{00000000-0005-0000-0000-0000C9070000}"/>
    <cellStyle name="Total" xfId="18" builtinId="25" customBuiltin="1"/>
    <cellStyle name="Total 2" xfId="1996" xr:uid="{00000000-0005-0000-0000-0000CB070000}"/>
    <cellStyle name="Warning Text" xfId="15" builtinId="11" customBuiltin="1"/>
    <cellStyle name="Warning Text 2" xfId="1997" xr:uid="{00000000-0005-0000-0000-0000CD070000}"/>
  </cellStyles>
  <dxfs count="0"/>
  <tableStyles count="0" defaultTableStyle="TableStyleMedium2" defaultPivotStyle="PivotStyleLight16"/>
  <colors>
    <mruColors>
      <color rgb="FFFFEF95"/>
      <color rgb="FFFFF8CA"/>
      <color rgb="FFBDD3D7"/>
      <color rgb="FFD9D9D9"/>
      <color rgb="FFD2E1E3"/>
      <color rgb="FF92B7BC"/>
      <color rgb="FF054B56"/>
      <color rgb="FFFA9500"/>
      <color rgb="FF00539F"/>
      <color rgb="FF005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tmp"/><Relationship Id="rId13" Type="http://schemas.openxmlformats.org/officeDocument/2006/relationships/image" Target="../media/image15.tmp"/><Relationship Id="rId18" Type="http://schemas.openxmlformats.org/officeDocument/2006/relationships/image" Target="../media/image20.tmp"/><Relationship Id="rId3" Type="http://schemas.openxmlformats.org/officeDocument/2006/relationships/image" Target="../media/image5.tmp"/><Relationship Id="rId21" Type="http://schemas.openxmlformats.org/officeDocument/2006/relationships/image" Target="../media/image23.tmp"/><Relationship Id="rId7" Type="http://schemas.openxmlformats.org/officeDocument/2006/relationships/image" Target="../media/image9.tmp"/><Relationship Id="rId12" Type="http://schemas.openxmlformats.org/officeDocument/2006/relationships/image" Target="../media/image14.tmp"/><Relationship Id="rId17" Type="http://schemas.openxmlformats.org/officeDocument/2006/relationships/image" Target="../media/image19.tmp"/><Relationship Id="rId2" Type="http://schemas.openxmlformats.org/officeDocument/2006/relationships/image" Target="../media/image4.tmp"/><Relationship Id="rId16" Type="http://schemas.openxmlformats.org/officeDocument/2006/relationships/image" Target="../media/image18.tmp"/><Relationship Id="rId20" Type="http://schemas.openxmlformats.org/officeDocument/2006/relationships/image" Target="../media/image22.tmp"/><Relationship Id="rId1" Type="http://schemas.openxmlformats.org/officeDocument/2006/relationships/image" Target="../media/image3.png"/><Relationship Id="rId6" Type="http://schemas.openxmlformats.org/officeDocument/2006/relationships/image" Target="../media/image8.tmp"/><Relationship Id="rId11" Type="http://schemas.openxmlformats.org/officeDocument/2006/relationships/image" Target="../media/image13.tmp"/><Relationship Id="rId5" Type="http://schemas.openxmlformats.org/officeDocument/2006/relationships/image" Target="../media/image7.tmp"/><Relationship Id="rId15" Type="http://schemas.openxmlformats.org/officeDocument/2006/relationships/image" Target="../media/image17.tmp"/><Relationship Id="rId23" Type="http://schemas.openxmlformats.org/officeDocument/2006/relationships/image" Target="../media/image25.png"/><Relationship Id="rId10" Type="http://schemas.openxmlformats.org/officeDocument/2006/relationships/image" Target="../media/image12.tmp"/><Relationship Id="rId19" Type="http://schemas.openxmlformats.org/officeDocument/2006/relationships/image" Target="../media/image21.tmp"/><Relationship Id="rId4" Type="http://schemas.openxmlformats.org/officeDocument/2006/relationships/image" Target="../media/image6.tmp"/><Relationship Id="rId9" Type="http://schemas.openxmlformats.org/officeDocument/2006/relationships/image" Target="../media/image11.tmp"/><Relationship Id="rId14" Type="http://schemas.openxmlformats.org/officeDocument/2006/relationships/image" Target="../media/image16.tmp"/><Relationship Id="rId22"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0</xdr:rowOff>
    </xdr:from>
    <xdr:to>
      <xdr:col>2</xdr:col>
      <xdr:colOff>736356</xdr:colOff>
      <xdr:row>0</xdr:row>
      <xdr:rowOff>914479</xdr:rowOff>
    </xdr:to>
    <xdr:pic>
      <xdr:nvPicPr>
        <xdr:cNvPr id="21" name="Picture 20">
          <a:extLst>
            <a:ext uri="{FF2B5EF4-FFF2-40B4-BE49-F238E27FC236}">
              <a16:creationId xmlns:a16="http://schemas.microsoft.com/office/drawing/2014/main" id="{5BDEBA63-5433-9EFC-A53F-2E5BC36AC8F7}"/>
            </a:ext>
          </a:extLst>
        </xdr:cNvPr>
        <xdr:cNvPicPr>
          <a:picLocks noChangeAspect="1"/>
        </xdr:cNvPicPr>
      </xdr:nvPicPr>
      <xdr:blipFill>
        <a:blip xmlns:r="http://schemas.openxmlformats.org/officeDocument/2006/relationships" r:embed="rId1"/>
        <a:stretch>
          <a:fillRect/>
        </a:stretch>
      </xdr:blipFill>
      <xdr:spPr>
        <a:xfrm>
          <a:off x="342900" y="0"/>
          <a:ext cx="4511431" cy="9144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174811</xdr:colOff>
      <xdr:row>8</xdr:row>
      <xdr:rowOff>74528</xdr:rowOff>
    </xdr:from>
    <xdr:to>
      <xdr:col>17</xdr:col>
      <xdr:colOff>372035</xdr:colOff>
      <xdr:row>12</xdr:row>
      <xdr:rowOff>118399</xdr:rowOff>
    </xdr:to>
    <xdr:pic>
      <xdr:nvPicPr>
        <xdr:cNvPr id="6" name="Picture 5">
          <a:extLst>
            <a:ext uri="{FF2B5EF4-FFF2-40B4-BE49-F238E27FC236}">
              <a16:creationId xmlns:a16="http://schemas.microsoft.com/office/drawing/2014/main" id="{D0FF86D3-C145-43B0-B38C-93CFBBAB4797}"/>
            </a:ext>
          </a:extLst>
        </xdr:cNvPr>
        <xdr:cNvPicPr>
          <a:picLocks noChangeAspect="1"/>
        </xdr:cNvPicPr>
      </xdr:nvPicPr>
      <xdr:blipFill>
        <a:blip xmlns:r="http://schemas.openxmlformats.org/officeDocument/2006/relationships" r:embed="rId1"/>
        <a:stretch>
          <a:fillRect/>
        </a:stretch>
      </xdr:blipFill>
      <xdr:spPr>
        <a:xfrm>
          <a:off x="5598458" y="1721793"/>
          <a:ext cx="4354606" cy="761047"/>
        </a:xfrm>
        <a:prstGeom prst="rect">
          <a:avLst/>
        </a:prstGeom>
      </xdr:spPr>
    </xdr:pic>
    <xdr:clientData/>
  </xdr:twoCellAnchor>
  <xdr:twoCellAnchor editAs="oneCell">
    <xdr:from>
      <xdr:col>0</xdr:col>
      <xdr:colOff>0</xdr:colOff>
      <xdr:row>11</xdr:row>
      <xdr:rowOff>168088</xdr:rowOff>
    </xdr:from>
    <xdr:to>
      <xdr:col>8</xdr:col>
      <xdr:colOff>468804</xdr:colOff>
      <xdr:row>17</xdr:row>
      <xdr:rowOff>67235</xdr:rowOff>
    </xdr:to>
    <xdr:pic>
      <xdr:nvPicPr>
        <xdr:cNvPr id="19" name="Picture 18">
          <a:extLst>
            <a:ext uri="{FF2B5EF4-FFF2-40B4-BE49-F238E27FC236}">
              <a16:creationId xmlns:a16="http://schemas.microsoft.com/office/drawing/2014/main" id="{0DF32F8C-15F5-4571-9C6C-2D69CD166E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353235"/>
          <a:ext cx="5220098" cy="974912"/>
        </a:xfrm>
        <a:prstGeom prst="rect">
          <a:avLst/>
        </a:prstGeom>
      </xdr:spPr>
    </xdr:pic>
    <xdr:clientData/>
  </xdr:twoCellAnchor>
  <xdr:twoCellAnchor editAs="oneCell">
    <xdr:from>
      <xdr:col>0</xdr:col>
      <xdr:colOff>11206</xdr:colOff>
      <xdr:row>17</xdr:row>
      <xdr:rowOff>44823</xdr:rowOff>
    </xdr:from>
    <xdr:to>
      <xdr:col>8</xdr:col>
      <xdr:colOff>496762</xdr:colOff>
      <xdr:row>53</xdr:row>
      <xdr:rowOff>168088</xdr:rowOff>
    </xdr:to>
    <xdr:pic>
      <xdr:nvPicPr>
        <xdr:cNvPr id="21" name="Picture 20">
          <a:extLst>
            <a:ext uri="{FF2B5EF4-FFF2-40B4-BE49-F238E27FC236}">
              <a16:creationId xmlns:a16="http://schemas.microsoft.com/office/drawing/2014/main" id="{43D165CE-72D9-4F13-98F7-FD12FFD15B1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206" y="3305735"/>
          <a:ext cx="5236850" cy="6577853"/>
        </a:xfrm>
        <a:prstGeom prst="rect">
          <a:avLst/>
        </a:prstGeom>
      </xdr:spPr>
    </xdr:pic>
    <xdr:clientData/>
  </xdr:twoCellAnchor>
  <xdr:twoCellAnchor editAs="oneCell">
    <xdr:from>
      <xdr:col>10</xdr:col>
      <xdr:colOff>134470</xdr:colOff>
      <xdr:row>13</xdr:row>
      <xdr:rowOff>56030</xdr:rowOff>
    </xdr:from>
    <xdr:to>
      <xdr:col>16</xdr:col>
      <xdr:colOff>280146</xdr:colOff>
      <xdr:row>36</xdr:row>
      <xdr:rowOff>59921</xdr:rowOff>
    </xdr:to>
    <xdr:pic>
      <xdr:nvPicPr>
        <xdr:cNvPr id="23" name="Picture 22">
          <a:extLst>
            <a:ext uri="{FF2B5EF4-FFF2-40B4-BE49-F238E27FC236}">
              <a16:creationId xmlns:a16="http://schemas.microsoft.com/office/drawing/2014/main" id="{D25C52ED-7833-4AA3-91BA-59A1647FC18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558117" y="2599765"/>
          <a:ext cx="3709147" cy="4127656"/>
        </a:xfrm>
        <a:prstGeom prst="rect">
          <a:avLst/>
        </a:prstGeom>
      </xdr:spPr>
    </xdr:pic>
    <xdr:clientData/>
  </xdr:twoCellAnchor>
  <xdr:twoCellAnchor editAs="oneCell">
    <xdr:from>
      <xdr:col>10</xdr:col>
      <xdr:colOff>145676</xdr:colOff>
      <xdr:row>36</xdr:row>
      <xdr:rowOff>93706</xdr:rowOff>
    </xdr:from>
    <xdr:to>
      <xdr:col>16</xdr:col>
      <xdr:colOff>481852</xdr:colOff>
      <xdr:row>56</xdr:row>
      <xdr:rowOff>141195</xdr:rowOff>
    </xdr:to>
    <xdr:pic>
      <xdr:nvPicPr>
        <xdr:cNvPr id="25" name="Picture 24">
          <a:extLst>
            <a:ext uri="{FF2B5EF4-FFF2-40B4-BE49-F238E27FC236}">
              <a16:creationId xmlns:a16="http://schemas.microsoft.com/office/drawing/2014/main" id="{647FCE96-27F4-4B26-898F-93FB5610E93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69323" y="6761206"/>
          <a:ext cx="3899647" cy="3633371"/>
        </a:xfrm>
        <a:prstGeom prst="rect">
          <a:avLst/>
        </a:prstGeom>
      </xdr:spPr>
    </xdr:pic>
    <xdr:clientData/>
  </xdr:twoCellAnchor>
  <xdr:twoCellAnchor editAs="oneCell">
    <xdr:from>
      <xdr:col>0</xdr:col>
      <xdr:colOff>67235</xdr:colOff>
      <xdr:row>64</xdr:row>
      <xdr:rowOff>100853</xdr:rowOff>
    </xdr:from>
    <xdr:to>
      <xdr:col>6</xdr:col>
      <xdr:colOff>96477</xdr:colOff>
      <xdr:row>69</xdr:row>
      <xdr:rowOff>0</xdr:rowOff>
    </xdr:to>
    <xdr:pic>
      <xdr:nvPicPr>
        <xdr:cNvPr id="27" name="Picture 26">
          <a:extLst>
            <a:ext uri="{FF2B5EF4-FFF2-40B4-BE49-F238E27FC236}">
              <a16:creationId xmlns:a16="http://schemas.microsoft.com/office/drawing/2014/main" id="{7A77B403-88D4-4BFD-B7AB-0969E7A41EB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7235" y="11710147"/>
          <a:ext cx="3592713" cy="795618"/>
        </a:xfrm>
        <a:prstGeom prst="rect">
          <a:avLst/>
        </a:prstGeom>
      </xdr:spPr>
    </xdr:pic>
    <xdr:clientData/>
  </xdr:twoCellAnchor>
  <xdr:twoCellAnchor editAs="oneCell">
    <xdr:from>
      <xdr:col>0</xdr:col>
      <xdr:colOff>11205</xdr:colOff>
      <xdr:row>69</xdr:row>
      <xdr:rowOff>33618</xdr:rowOff>
    </xdr:from>
    <xdr:to>
      <xdr:col>7</xdr:col>
      <xdr:colOff>216882</xdr:colOff>
      <xdr:row>93</xdr:row>
      <xdr:rowOff>30266</xdr:rowOff>
    </xdr:to>
    <xdr:pic>
      <xdr:nvPicPr>
        <xdr:cNvPr id="29" name="Picture 28">
          <a:extLst>
            <a:ext uri="{FF2B5EF4-FFF2-40B4-BE49-F238E27FC236}">
              <a16:creationId xmlns:a16="http://schemas.microsoft.com/office/drawing/2014/main" id="{62647AEA-F271-4691-BF70-C4B2733792B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1205" y="12539383"/>
          <a:ext cx="4363059" cy="4086795"/>
        </a:xfrm>
        <a:prstGeom prst="rect">
          <a:avLst/>
        </a:prstGeom>
      </xdr:spPr>
    </xdr:pic>
    <xdr:clientData/>
  </xdr:twoCellAnchor>
  <xdr:twoCellAnchor editAs="oneCell">
    <xdr:from>
      <xdr:col>0</xdr:col>
      <xdr:colOff>44824</xdr:colOff>
      <xdr:row>93</xdr:row>
      <xdr:rowOff>33618</xdr:rowOff>
    </xdr:from>
    <xdr:to>
      <xdr:col>7</xdr:col>
      <xdr:colOff>336238</xdr:colOff>
      <xdr:row>122</xdr:row>
      <xdr:rowOff>64044</xdr:rowOff>
    </xdr:to>
    <xdr:pic>
      <xdr:nvPicPr>
        <xdr:cNvPr id="31" name="Picture 30">
          <a:extLst>
            <a:ext uri="{FF2B5EF4-FFF2-40B4-BE49-F238E27FC236}">
              <a16:creationId xmlns:a16="http://schemas.microsoft.com/office/drawing/2014/main" id="{7AFDA402-AB11-4112-A04B-C3F15C372FC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4824" y="16629530"/>
          <a:ext cx="4448796" cy="5229955"/>
        </a:xfrm>
        <a:prstGeom prst="rect">
          <a:avLst/>
        </a:prstGeom>
      </xdr:spPr>
    </xdr:pic>
    <xdr:clientData/>
  </xdr:twoCellAnchor>
  <xdr:twoCellAnchor editAs="oneCell">
    <xdr:from>
      <xdr:col>0</xdr:col>
      <xdr:colOff>67236</xdr:colOff>
      <xdr:row>122</xdr:row>
      <xdr:rowOff>89647</xdr:rowOff>
    </xdr:from>
    <xdr:to>
      <xdr:col>7</xdr:col>
      <xdr:colOff>253860</xdr:colOff>
      <xdr:row>142</xdr:row>
      <xdr:rowOff>28506</xdr:rowOff>
    </xdr:to>
    <xdr:pic>
      <xdr:nvPicPr>
        <xdr:cNvPr id="33" name="Picture 32">
          <a:extLst>
            <a:ext uri="{FF2B5EF4-FFF2-40B4-BE49-F238E27FC236}">
              <a16:creationId xmlns:a16="http://schemas.microsoft.com/office/drawing/2014/main" id="{7B3083F3-EE49-4701-B582-5088486A038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7236" y="21885088"/>
          <a:ext cx="4344006" cy="3524742"/>
        </a:xfrm>
        <a:prstGeom prst="rect">
          <a:avLst/>
        </a:prstGeom>
      </xdr:spPr>
    </xdr:pic>
    <xdr:clientData/>
  </xdr:twoCellAnchor>
  <xdr:twoCellAnchor editAs="oneCell">
    <xdr:from>
      <xdr:col>10</xdr:col>
      <xdr:colOff>134469</xdr:colOff>
      <xdr:row>65</xdr:row>
      <xdr:rowOff>11205</xdr:rowOff>
    </xdr:from>
    <xdr:to>
      <xdr:col>15</xdr:col>
      <xdr:colOff>277381</xdr:colOff>
      <xdr:row>69</xdr:row>
      <xdr:rowOff>123263</xdr:rowOff>
    </xdr:to>
    <xdr:pic>
      <xdr:nvPicPr>
        <xdr:cNvPr id="35" name="Picture 34">
          <a:extLst>
            <a:ext uri="{FF2B5EF4-FFF2-40B4-BE49-F238E27FC236}">
              <a16:creationId xmlns:a16="http://schemas.microsoft.com/office/drawing/2014/main" id="{5052352B-EF16-4F9C-80DE-8FDC999928A3}"/>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5558116" y="11799793"/>
          <a:ext cx="3112471" cy="829235"/>
        </a:xfrm>
        <a:prstGeom prst="rect">
          <a:avLst/>
        </a:prstGeom>
      </xdr:spPr>
    </xdr:pic>
    <xdr:clientData/>
  </xdr:twoCellAnchor>
  <xdr:twoCellAnchor editAs="oneCell">
    <xdr:from>
      <xdr:col>10</xdr:col>
      <xdr:colOff>78442</xdr:colOff>
      <xdr:row>69</xdr:row>
      <xdr:rowOff>156882</xdr:rowOff>
    </xdr:from>
    <xdr:to>
      <xdr:col>17</xdr:col>
      <xdr:colOff>274593</xdr:colOff>
      <xdr:row>99</xdr:row>
      <xdr:rowOff>116136</xdr:rowOff>
    </xdr:to>
    <xdr:pic>
      <xdr:nvPicPr>
        <xdr:cNvPr id="37" name="Picture 36">
          <a:extLst>
            <a:ext uri="{FF2B5EF4-FFF2-40B4-BE49-F238E27FC236}">
              <a16:creationId xmlns:a16="http://schemas.microsoft.com/office/drawing/2014/main" id="{C13330EE-8A5D-42CE-9A6C-E62F3C86391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5502089" y="12662647"/>
          <a:ext cx="4353533" cy="5125165"/>
        </a:xfrm>
        <a:prstGeom prst="rect">
          <a:avLst/>
        </a:prstGeom>
      </xdr:spPr>
    </xdr:pic>
    <xdr:clientData/>
  </xdr:twoCellAnchor>
  <xdr:twoCellAnchor editAs="oneCell">
    <xdr:from>
      <xdr:col>10</xdr:col>
      <xdr:colOff>100853</xdr:colOff>
      <xdr:row>99</xdr:row>
      <xdr:rowOff>168090</xdr:rowOff>
    </xdr:from>
    <xdr:to>
      <xdr:col>16</xdr:col>
      <xdr:colOff>319335</xdr:colOff>
      <xdr:row>107</xdr:row>
      <xdr:rowOff>162686</xdr:rowOff>
    </xdr:to>
    <xdr:pic>
      <xdr:nvPicPr>
        <xdr:cNvPr id="39" name="Picture 38">
          <a:extLst>
            <a:ext uri="{FF2B5EF4-FFF2-40B4-BE49-F238E27FC236}">
              <a16:creationId xmlns:a16="http://schemas.microsoft.com/office/drawing/2014/main" id="{670AD904-08C5-4E34-A7AA-AA4B114CD6C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5524500" y="17839766"/>
          <a:ext cx="3781953" cy="1428949"/>
        </a:xfrm>
        <a:prstGeom prst="rect">
          <a:avLst/>
        </a:prstGeom>
      </xdr:spPr>
    </xdr:pic>
    <xdr:clientData/>
  </xdr:twoCellAnchor>
  <xdr:twoCellAnchor editAs="oneCell">
    <xdr:from>
      <xdr:col>19</xdr:col>
      <xdr:colOff>78440</xdr:colOff>
      <xdr:row>65</xdr:row>
      <xdr:rowOff>0</xdr:rowOff>
    </xdr:from>
    <xdr:to>
      <xdr:col>20</xdr:col>
      <xdr:colOff>3841088</xdr:colOff>
      <xdr:row>69</xdr:row>
      <xdr:rowOff>22411</xdr:rowOff>
    </xdr:to>
    <xdr:pic>
      <xdr:nvPicPr>
        <xdr:cNvPr id="45" name="Picture 44">
          <a:extLst>
            <a:ext uri="{FF2B5EF4-FFF2-40B4-BE49-F238E27FC236}">
              <a16:creationId xmlns:a16="http://schemas.microsoft.com/office/drawing/2014/main" id="{F7D9587C-6F11-4B9B-A53C-99EC24425DE9}"/>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0847293" y="11788588"/>
          <a:ext cx="3841089" cy="739588"/>
        </a:xfrm>
        <a:prstGeom prst="rect">
          <a:avLst/>
        </a:prstGeom>
      </xdr:spPr>
    </xdr:pic>
    <xdr:clientData/>
  </xdr:twoCellAnchor>
  <xdr:twoCellAnchor editAs="oneCell">
    <xdr:from>
      <xdr:col>20</xdr:col>
      <xdr:colOff>0</xdr:colOff>
      <xdr:row>70</xdr:row>
      <xdr:rowOff>0</xdr:rowOff>
    </xdr:from>
    <xdr:to>
      <xdr:col>20</xdr:col>
      <xdr:colOff>4324954</xdr:colOff>
      <xdr:row>102</xdr:row>
      <xdr:rowOff>124613</xdr:rowOff>
    </xdr:to>
    <xdr:pic>
      <xdr:nvPicPr>
        <xdr:cNvPr id="47" name="Picture 46">
          <a:extLst>
            <a:ext uri="{FF2B5EF4-FFF2-40B4-BE49-F238E27FC236}">
              <a16:creationId xmlns:a16="http://schemas.microsoft.com/office/drawing/2014/main" id="{29E7D6C0-555A-4B2C-8E4E-E61FAA395DCB}"/>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0847294" y="12685059"/>
          <a:ext cx="4324954" cy="5649113"/>
        </a:xfrm>
        <a:prstGeom prst="rect">
          <a:avLst/>
        </a:prstGeom>
      </xdr:spPr>
    </xdr:pic>
    <xdr:clientData/>
  </xdr:twoCellAnchor>
  <xdr:twoCellAnchor editAs="oneCell">
    <xdr:from>
      <xdr:col>20</xdr:col>
      <xdr:colOff>0</xdr:colOff>
      <xdr:row>103</xdr:row>
      <xdr:rowOff>0</xdr:rowOff>
    </xdr:from>
    <xdr:to>
      <xdr:col>20</xdr:col>
      <xdr:colOff>3791479</xdr:colOff>
      <xdr:row>111</xdr:row>
      <xdr:rowOff>4123</xdr:rowOff>
    </xdr:to>
    <xdr:pic>
      <xdr:nvPicPr>
        <xdr:cNvPr id="49" name="Picture 48">
          <a:extLst>
            <a:ext uri="{FF2B5EF4-FFF2-40B4-BE49-F238E27FC236}">
              <a16:creationId xmlns:a16="http://schemas.microsoft.com/office/drawing/2014/main" id="{42D26192-1382-478E-9BFF-6C219E2102BC}"/>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0847294" y="18388853"/>
          <a:ext cx="3791479" cy="1438476"/>
        </a:xfrm>
        <a:prstGeom prst="rect">
          <a:avLst/>
        </a:prstGeom>
      </xdr:spPr>
    </xdr:pic>
    <xdr:clientData/>
  </xdr:twoCellAnchor>
  <xdr:twoCellAnchor editAs="oneCell">
    <xdr:from>
      <xdr:col>0</xdr:col>
      <xdr:colOff>0</xdr:colOff>
      <xdr:row>149</xdr:row>
      <xdr:rowOff>0</xdr:rowOff>
    </xdr:from>
    <xdr:to>
      <xdr:col>6</xdr:col>
      <xdr:colOff>129381</xdr:colOff>
      <xdr:row>152</xdr:row>
      <xdr:rowOff>22412</xdr:rowOff>
    </xdr:to>
    <xdr:pic>
      <xdr:nvPicPr>
        <xdr:cNvPr id="51" name="Picture 50">
          <a:extLst>
            <a:ext uri="{FF2B5EF4-FFF2-40B4-BE49-F238E27FC236}">
              <a16:creationId xmlns:a16="http://schemas.microsoft.com/office/drawing/2014/main" id="{1DEAC165-4591-46CA-A0C9-5B86CF13E924}"/>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0" y="26658794"/>
          <a:ext cx="3692852" cy="560294"/>
        </a:xfrm>
        <a:prstGeom prst="rect">
          <a:avLst/>
        </a:prstGeom>
      </xdr:spPr>
    </xdr:pic>
    <xdr:clientData/>
  </xdr:twoCellAnchor>
  <xdr:twoCellAnchor editAs="oneCell">
    <xdr:from>
      <xdr:col>0</xdr:col>
      <xdr:colOff>0</xdr:colOff>
      <xdr:row>153</xdr:row>
      <xdr:rowOff>0</xdr:rowOff>
    </xdr:from>
    <xdr:to>
      <xdr:col>7</xdr:col>
      <xdr:colOff>224730</xdr:colOff>
      <xdr:row>181</xdr:row>
      <xdr:rowOff>171615</xdr:rowOff>
    </xdr:to>
    <xdr:pic>
      <xdr:nvPicPr>
        <xdr:cNvPr id="53" name="Picture 52">
          <a:extLst>
            <a:ext uri="{FF2B5EF4-FFF2-40B4-BE49-F238E27FC236}">
              <a16:creationId xmlns:a16="http://schemas.microsoft.com/office/drawing/2014/main" id="{4A4AC429-CE66-47A8-8ED8-196CA87AE8D5}"/>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0" y="27375971"/>
          <a:ext cx="4382112" cy="5191850"/>
        </a:xfrm>
        <a:prstGeom prst="rect">
          <a:avLst/>
        </a:prstGeom>
      </xdr:spPr>
    </xdr:pic>
    <xdr:clientData/>
  </xdr:twoCellAnchor>
  <xdr:twoCellAnchor editAs="oneCell">
    <xdr:from>
      <xdr:col>0</xdr:col>
      <xdr:colOff>0</xdr:colOff>
      <xdr:row>182</xdr:row>
      <xdr:rowOff>0</xdr:rowOff>
    </xdr:from>
    <xdr:to>
      <xdr:col>6</xdr:col>
      <xdr:colOff>237534</xdr:colOff>
      <xdr:row>190</xdr:row>
      <xdr:rowOff>4123</xdr:rowOff>
    </xdr:to>
    <xdr:pic>
      <xdr:nvPicPr>
        <xdr:cNvPr id="55" name="Picture 54">
          <a:extLst>
            <a:ext uri="{FF2B5EF4-FFF2-40B4-BE49-F238E27FC236}">
              <a16:creationId xmlns:a16="http://schemas.microsoft.com/office/drawing/2014/main" id="{A8BDCB9D-6F5E-49F2-98AF-A099CE2984EB}"/>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0" y="32575500"/>
          <a:ext cx="3801005" cy="1438476"/>
        </a:xfrm>
        <a:prstGeom prst="rect">
          <a:avLst/>
        </a:prstGeom>
      </xdr:spPr>
    </xdr:pic>
    <xdr:clientData/>
  </xdr:twoCellAnchor>
  <xdr:twoCellAnchor editAs="oneCell">
    <xdr:from>
      <xdr:col>10</xdr:col>
      <xdr:colOff>0</xdr:colOff>
      <xdr:row>148</xdr:row>
      <xdr:rowOff>179293</xdr:rowOff>
    </xdr:from>
    <xdr:to>
      <xdr:col>16</xdr:col>
      <xdr:colOff>87061</xdr:colOff>
      <xdr:row>155</xdr:row>
      <xdr:rowOff>156881</xdr:rowOff>
    </xdr:to>
    <xdr:pic>
      <xdr:nvPicPr>
        <xdr:cNvPr id="57" name="Picture 56">
          <a:extLst>
            <a:ext uri="{FF2B5EF4-FFF2-40B4-BE49-F238E27FC236}">
              <a16:creationId xmlns:a16="http://schemas.microsoft.com/office/drawing/2014/main" id="{130106D7-CC54-40CD-ACFA-C617294DB271}"/>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5423647" y="26658793"/>
          <a:ext cx="3650532" cy="1232647"/>
        </a:xfrm>
        <a:prstGeom prst="rect">
          <a:avLst/>
        </a:prstGeom>
      </xdr:spPr>
    </xdr:pic>
    <xdr:clientData/>
  </xdr:twoCellAnchor>
  <xdr:twoCellAnchor editAs="oneCell">
    <xdr:from>
      <xdr:col>10</xdr:col>
      <xdr:colOff>0</xdr:colOff>
      <xdr:row>157</xdr:row>
      <xdr:rowOff>0</xdr:rowOff>
    </xdr:from>
    <xdr:to>
      <xdr:col>17</xdr:col>
      <xdr:colOff>234256</xdr:colOff>
      <xdr:row>180</xdr:row>
      <xdr:rowOff>172610</xdr:rowOff>
    </xdr:to>
    <xdr:pic>
      <xdr:nvPicPr>
        <xdr:cNvPr id="59" name="Picture 58">
          <a:extLst>
            <a:ext uri="{FF2B5EF4-FFF2-40B4-BE49-F238E27FC236}">
              <a16:creationId xmlns:a16="http://schemas.microsoft.com/office/drawing/2014/main" id="{0E149EC4-56C6-477E-9394-DD1343F36B2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5423647" y="28093147"/>
          <a:ext cx="4391638" cy="4296375"/>
        </a:xfrm>
        <a:prstGeom prst="rect">
          <a:avLst/>
        </a:prstGeom>
      </xdr:spPr>
    </xdr:pic>
    <xdr:clientData/>
  </xdr:twoCellAnchor>
  <xdr:twoCellAnchor editAs="oneCell">
    <xdr:from>
      <xdr:col>10</xdr:col>
      <xdr:colOff>0</xdr:colOff>
      <xdr:row>182</xdr:row>
      <xdr:rowOff>0</xdr:rowOff>
    </xdr:from>
    <xdr:to>
      <xdr:col>17</xdr:col>
      <xdr:colOff>186624</xdr:colOff>
      <xdr:row>193</xdr:row>
      <xdr:rowOff>18768</xdr:rowOff>
    </xdr:to>
    <xdr:pic>
      <xdr:nvPicPr>
        <xdr:cNvPr id="61" name="Picture 60">
          <a:extLst>
            <a:ext uri="{FF2B5EF4-FFF2-40B4-BE49-F238E27FC236}">
              <a16:creationId xmlns:a16="http://schemas.microsoft.com/office/drawing/2014/main" id="{EA126794-B5D0-4C41-AF27-2BAC3CE4058F}"/>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5423647" y="32575500"/>
          <a:ext cx="4344006" cy="1991003"/>
        </a:xfrm>
        <a:prstGeom prst="rect">
          <a:avLst/>
        </a:prstGeom>
      </xdr:spPr>
    </xdr:pic>
    <xdr:clientData/>
  </xdr:twoCellAnchor>
  <xdr:twoCellAnchor editAs="oneCell">
    <xdr:from>
      <xdr:col>20</xdr:col>
      <xdr:colOff>112059</xdr:colOff>
      <xdr:row>11</xdr:row>
      <xdr:rowOff>67234</xdr:rowOff>
    </xdr:from>
    <xdr:to>
      <xdr:col>20</xdr:col>
      <xdr:colOff>5245392</xdr:colOff>
      <xdr:row>32</xdr:row>
      <xdr:rowOff>54438</xdr:rowOff>
    </xdr:to>
    <xdr:pic>
      <xdr:nvPicPr>
        <xdr:cNvPr id="2" name="Picture 1">
          <a:extLst>
            <a:ext uri="{FF2B5EF4-FFF2-40B4-BE49-F238E27FC236}">
              <a16:creationId xmlns:a16="http://schemas.microsoft.com/office/drawing/2014/main" id="{8DC45550-23D3-6478-3F76-B3330A6ED32E}"/>
            </a:ext>
          </a:extLst>
        </xdr:cNvPr>
        <xdr:cNvPicPr>
          <a:picLocks noChangeAspect="1"/>
        </xdr:cNvPicPr>
      </xdr:nvPicPr>
      <xdr:blipFill>
        <a:blip xmlns:r="http://schemas.openxmlformats.org/officeDocument/2006/relationships" r:embed="rId22"/>
        <a:stretch>
          <a:fillRect/>
        </a:stretch>
      </xdr:blipFill>
      <xdr:spPr>
        <a:xfrm>
          <a:off x="10959353" y="2252381"/>
          <a:ext cx="5133333" cy="3752381"/>
        </a:xfrm>
        <a:prstGeom prst="rect">
          <a:avLst/>
        </a:prstGeom>
      </xdr:spPr>
    </xdr:pic>
    <xdr:clientData/>
  </xdr:twoCellAnchor>
  <xdr:twoCellAnchor editAs="oneCell">
    <xdr:from>
      <xdr:col>20</xdr:col>
      <xdr:colOff>0</xdr:colOff>
      <xdr:row>34</xdr:row>
      <xdr:rowOff>0</xdr:rowOff>
    </xdr:from>
    <xdr:to>
      <xdr:col>21</xdr:col>
      <xdr:colOff>0</xdr:colOff>
      <xdr:row>53</xdr:row>
      <xdr:rowOff>123265</xdr:rowOff>
    </xdr:to>
    <xdr:pic>
      <xdr:nvPicPr>
        <xdr:cNvPr id="3" name="Picture 2">
          <a:extLst>
            <a:ext uri="{FF2B5EF4-FFF2-40B4-BE49-F238E27FC236}">
              <a16:creationId xmlns:a16="http://schemas.microsoft.com/office/drawing/2014/main" id="{35BB5DCE-3470-4355-6C0B-BFEB13AA2076}"/>
            </a:ext>
          </a:extLst>
        </xdr:cNvPr>
        <xdr:cNvPicPr>
          <a:picLocks noChangeAspect="1"/>
        </xdr:cNvPicPr>
      </xdr:nvPicPr>
      <xdr:blipFill>
        <a:blip xmlns:r="http://schemas.openxmlformats.org/officeDocument/2006/relationships" r:embed="rId23"/>
        <a:stretch>
          <a:fillRect/>
        </a:stretch>
      </xdr:blipFill>
      <xdr:spPr>
        <a:xfrm>
          <a:off x="10847294" y="6308912"/>
          <a:ext cx="5737412" cy="35298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earesult5.sharepoint.com/Users/Bitul.Sinha/AppData/Local/Microsoft/Windows/Temporary%20Internet%20Files/Content.Outlook/B6FBBWGN/PE%20HVAC%20Calcul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learesult5.sharepoint.com/Users/garrett.broussard/Documents/Projects/A.%20PE%20Comp%20air%20Calc/HVAC%20Calculator%202.2%2011.11.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learesult5-my.sharepoint.com/Users/seanockershausen/Desktop/Refrigeration%20Table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learesult5.sharepoint.com/sites/MidAtlanticEngineering/Shared%20Documents/PPL/Phase%204/Calculator%20updates/Lookup%20Table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learesult5.sharepoint.com/sites/MidAtlanticEngineering/Shared%20Documents/Potomac%20Edison/Phase%20V/!Archive/Phase%20IV%20calculators/HVAC-Calculato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learesult5.sharepoint.com/Users/priyam.parikh/Desktop/PPL%20Startup/Custom%20Lite%20-%20Prescriptive%20Calculators/DHW%20Batch%20Calculator%20V1.1%2005051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learesult5.sharepoint.com/Users/alex.nissley/Documents/Calculators/PPL%20Calculators/Compressed%20Air%20Estimator%20v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structions"/>
      <sheetName val="Methodology"/>
      <sheetName val="HVAC Calculator"/>
      <sheetName val="HVAC Calculations"/>
      <sheetName val="HVAC Lookups"/>
      <sheetName val="HVAC Equipment Lookups"/>
      <sheetName val="VFD Calculator"/>
      <sheetName val="VFD Calculations"/>
      <sheetName val="Smart Thermostat Calculator"/>
      <sheetName val="Smart Thermostat Lookups"/>
      <sheetName val="Version Log"/>
    </sheetNames>
    <sheetDataSet>
      <sheetData sheetId="0"/>
      <sheetData sheetId="1"/>
      <sheetData sheetId="2"/>
      <sheetData sheetId="3"/>
      <sheetData sheetId="4">
        <row r="3">
          <cell r="B3" t="str">
            <v>Early Replacement</v>
          </cell>
        </row>
        <row r="4">
          <cell r="B4" t="str">
            <v>Time of Sale</v>
          </cell>
          <cell r="H4" t="str">
            <v>Arena/Auditorium/Convention</v>
          </cell>
          <cell r="J4">
            <v>861</v>
          </cell>
          <cell r="K4">
            <v>1168</v>
          </cell>
        </row>
        <row r="5">
          <cell r="B5" t="str">
            <v>New Construction</v>
          </cell>
          <cell r="H5" t="str">
            <v>Auto-Related</v>
          </cell>
          <cell r="J5">
            <v>840</v>
          </cell>
          <cell r="K5">
            <v>652</v>
          </cell>
        </row>
        <row r="6">
          <cell r="H6" t="str">
            <v>Convenience Stores</v>
          </cell>
          <cell r="J6">
            <v>618</v>
          </cell>
          <cell r="K6">
            <v>1031</v>
          </cell>
        </row>
        <row r="7">
          <cell r="H7" t="str">
            <v>Daycare</v>
          </cell>
          <cell r="J7">
            <v>269</v>
          </cell>
          <cell r="K7">
            <v>700</v>
          </cell>
        </row>
        <row r="8">
          <cell r="H8" t="str">
            <v>Education – College/University</v>
          </cell>
          <cell r="J8">
            <v>723</v>
          </cell>
          <cell r="K8">
            <v>555</v>
          </cell>
          <cell r="L8">
            <v>743</v>
          </cell>
        </row>
        <row r="9">
          <cell r="H9" t="str">
            <v>Education – K-12</v>
          </cell>
          <cell r="J9">
            <v>309</v>
          </cell>
          <cell r="K9">
            <v>754</v>
          </cell>
          <cell r="L9">
            <v>336</v>
          </cell>
        </row>
        <row r="10">
          <cell r="H10" t="str">
            <v>Grocery</v>
          </cell>
          <cell r="J10">
            <v>618</v>
          </cell>
          <cell r="K10">
            <v>1031</v>
          </cell>
        </row>
        <row r="11">
          <cell r="H11" t="str">
            <v>Gymnasium/Performing Arts Theater</v>
          </cell>
          <cell r="J11">
            <v>861</v>
          </cell>
          <cell r="K11">
            <v>1168</v>
          </cell>
        </row>
        <row r="12">
          <cell r="H12" t="str">
            <v>Industrial – 1 Shift/Light Mfctg</v>
          </cell>
          <cell r="J12">
            <v>419</v>
          </cell>
          <cell r="K12">
            <v>613</v>
          </cell>
        </row>
        <row r="13">
          <cell r="H13" t="str">
            <v>Industrial – 2 Shift</v>
          </cell>
          <cell r="J13">
            <v>796</v>
          </cell>
          <cell r="K13">
            <v>153</v>
          </cell>
          <cell r="L13">
            <v>738</v>
          </cell>
        </row>
        <row r="14">
          <cell r="H14" t="str">
            <v>Industrial – 3 Shift</v>
          </cell>
          <cell r="J14">
            <v>796</v>
          </cell>
          <cell r="K14">
            <v>153</v>
          </cell>
          <cell r="L14">
            <v>738</v>
          </cell>
        </row>
        <row r="15">
          <cell r="H15" t="str">
            <v>Lodging – Common Areas</v>
          </cell>
          <cell r="J15">
            <v>1386</v>
          </cell>
          <cell r="K15">
            <v>268</v>
          </cell>
        </row>
        <row r="16">
          <cell r="H16" t="str">
            <v>Lodging (MF, Dorms)</v>
          </cell>
          <cell r="J16">
            <v>1668</v>
          </cell>
          <cell r="K16">
            <v>2350</v>
          </cell>
          <cell r="L16">
            <v>1641</v>
          </cell>
        </row>
        <row r="17">
          <cell r="H17" t="str">
            <v>Lodging Hotel (Guest Rooms)</v>
          </cell>
          <cell r="J17">
            <v>1668</v>
          </cell>
          <cell r="K17">
            <v>2350</v>
          </cell>
          <cell r="L17">
            <v>1641</v>
          </cell>
        </row>
        <row r="18">
          <cell r="H18" t="str">
            <v>Medical – Clinic</v>
          </cell>
          <cell r="J18">
            <v>577</v>
          </cell>
          <cell r="K18">
            <v>461</v>
          </cell>
          <cell r="L18">
            <v>509</v>
          </cell>
        </row>
        <row r="19">
          <cell r="H19" t="str">
            <v>Medical – Hospital</v>
          </cell>
          <cell r="J19">
            <v>1114</v>
          </cell>
          <cell r="K19">
            <v>224</v>
          </cell>
          <cell r="L19">
            <v>1430</v>
          </cell>
        </row>
        <row r="20">
          <cell r="H20" t="str">
            <v>Multifamily/Common Areas</v>
          </cell>
          <cell r="J20">
            <v>1386</v>
          </cell>
          <cell r="K20">
            <v>268</v>
          </cell>
        </row>
        <row r="21">
          <cell r="H21" t="str">
            <v>Museum/Library</v>
          </cell>
          <cell r="J21">
            <v>577</v>
          </cell>
          <cell r="K21">
            <v>461</v>
          </cell>
          <cell r="L21">
            <v>509</v>
          </cell>
        </row>
        <row r="22">
          <cell r="H22" t="str">
            <v>Nursing Homes</v>
          </cell>
          <cell r="J22">
            <v>592</v>
          </cell>
          <cell r="K22">
            <v>977</v>
          </cell>
          <cell r="L22">
            <v>547</v>
          </cell>
        </row>
        <row r="23">
          <cell r="H23" t="str">
            <v>Office</v>
          </cell>
          <cell r="J23">
            <v>577</v>
          </cell>
          <cell r="K23">
            <v>461</v>
          </cell>
          <cell r="L23">
            <v>509</v>
          </cell>
        </row>
        <row r="24">
          <cell r="H24" t="str">
            <v>Other</v>
          </cell>
          <cell r="J24">
            <v>577</v>
          </cell>
          <cell r="K24">
            <v>461</v>
          </cell>
          <cell r="L24">
            <v>509</v>
          </cell>
        </row>
        <row r="25">
          <cell r="H25" t="str">
            <v>Penitentiary</v>
          </cell>
          <cell r="J25">
            <v>1114</v>
          </cell>
          <cell r="K25">
            <v>224</v>
          </cell>
          <cell r="L25">
            <v>1430</v>
          </cell>
        </row>
        <row r="26">
          <cell r="H26" t="str">
            <v>Police/Fire Stations</v>
          </cell>
          <cell r="J26">
            <v>577</v>
          </cell>
          <cell r="K26">
            <v>461</v>
          </cell>
          <cell r="L26">
            <v>509</v>
          </cell>
        </row>
        <row r="27">
          <cell r="H27" t="str">
            <v>Post Office/Town Hall/Court</v>
          </cell>
          <cell r="J27">
            <v>577</v>
          </cell>
          <cell r="K27">
            <v>461</v>
          </cell>
          <cell r="L27">
            <v>509</v>
          </cell>
        </row>
        <row r="28">
          <cell r="H28" t="str">
            <v>Public Assembly</v>
          </cell>
          <cell r="J28">
            <v>861</v>
          </cell>
          <cell r="K28">
            <v>1168</v>
          </cell>
        </row>
        <row r="29">
          <cell r="H29" t="str">
            <v>Public Order &amp; Safety</v>
          </cell>
          <cell r="J29">
            <v>577</v>
          </cell>
          <cell r="K29">
            <v>461</v>
          </cell>
          <cell r="L29">
            <v>509</v>
          </cell>
        </row>
        <row r="30">
          <cell r="H30" t="str">
            <v>Public Services (Non-food)</v>
          </cell>
          <cell r="J30">
            <v>577</v>
          </cell>
          <cell r="K30">
            <v>461</v>
          </cell>
          <cell r="L30">
            <v>509</v>
          </cell>
        </row>
        <row r="31">
          <cell r="H31" t="str">
            <v>Religious Worship/Church</v>
          </cell>
          <cell r="J31">
            <v>577</v>
          </cell>
          <cell r="K31">
            <v>461</v>
          </cell>
          <cell r="L31">
            <v>509</v>
          </cell>
        </row>
        <row r="32">
          <cell r="H32" t="str">
            <v>Restaurant – Fast-Food</v>
          </cell>
          <cell r="J32">
            <v>665</v>
          </cell>
          <cell r="K32">
            <v>1285</v>
          </cell>
        </row>
        <row r="33">
          <cell r="H33" t="str">
            <v>Restaurant – Sit-Down</v>
          </cell>
          <cell r="J33">
            <v>700</v>
          </cell>
          <cell r="K33">
            <v>1185</v>
          </cell>
        </row>
        <row r="34">
          <cell r="H34" t="str">
            <v>Retail – Large</v>
          </cell>
          <cell r="J34">
            <v>830</v>
          </cell>
          <cell r="K34">
            <v>774</v>
          </cell>
        </row>
        <row r="35">
          <cell r="H35" t="str">
            <v>Retail – Small</v>
          </cell>
          <cell r="J35">
            <v>840</v>
          </cell>
          <cell r="K35">
            <v>652</v>
          </cell>
        </row>
        <row r="36">
          <cell r="H36" t="str">
            <v>Storage – Conditioned</v>
          </cell>
          <cell r="J36">
            <v>223</v>
          </cell>
          <cell r="K36">
            <v>895</v>
          </cell>
        </row>
        <row r="37">
          <cell r="H37" t="str">
            <v>Storage – Unconditioned</v>
          </cell>
          <cell r="J37">
            <v>0</v>
          </cell>
          <cell r="K37">
            <v>0</v>
          </cell>
        </row>
        <row r="38">
          <cell r="H38" t="str">
            <v>Warehouses (Not Refrigerated)</v>
          </cell>
          <cell r="J38">
            <v>223</v>
          </cell>
          <cell r="K38">
            <v>895</v>
          </cell>
        </row>
        <row r="39">
          <cell r="H39" t="str">
            <v>Warehouses (Refrigerated)</v>
          </cell>
          <cell r="J39">
            <v>3569</v>
          </cell>
          <cell r="K39">
            <v>359</v>
          </cell>
        </row>
        <row r="40">
          <cell r="H40" t="str">
            <v>Waste Water Treatment Plant</v>
          </cell>
          <cell r="J40">
            <v>577</v>
          </cell>
          <cell r="K40">
            <v>461</v>
          </cell>
          <cell r="L40">
            <v>509</v>
          </cell>
        </row>
      </sheetData>
      <sheetData sheetId="5">
        <row r="12">
          <cell r="S12">
            <v>1.1764705882352942</v>
          </cell>
          <cell r="T12">
            <v>1.1406844106463878</v>
          </cell>
          <cell r="U12">
            <v>1.1214953271028039</v>
          </cell>
          <cell r="X12">
            <v>0.72</v>
          </cell>
          <cell r="Y12">
            <v>0.68</v>
          </cell>
          <cell r="Z12">
            <v>0.64</v>
          </cell>
          <cell r="AA12">
            <v>0.6</v>
          </cell>
          <cell r="AC12">
            <v>0.6</v>
          </cell>
          <cell r="AD12">
            <v>0.57999999999999996</v>
          </cell>
          <cell r="AE12">
            <v>0.54</v>
          </cell>
        </row>
        <row r="13">
          <cell r="R13">
            <v>400</v>
          </cell>
          <cell r="S13">
            <v>7</v>
          </cell>
          <cell r="T13">
            <v>18</v>
          </cell>
          <cell r="U13">
            <v>26</v>
          </cell>
          <cell r="W13">
            <v>400</v>
          </cell>
          <cell r="AA13">
            <v>6</v>
          </cell>
          <cell r="AB13">
            <v>600</v>
          </cell>
          <cell r="AE13">
            <v>13</v>
          </cell>
        </row>
        <row r="14">
          <cell r="R14">
            <v>200</v>
          </cell>
          <cell r="S14">
            <v>14</v>
          </cell>
          <cell r="T14">
            <v>37</v>
          </cell>
          <cell r="U14">
            <v>52</v>
          </cell>
          <cell r="W14">
            <v>200</v>
          </cell>
          <cell r="Z14">
            <v>26</v>
          </cell>
          <cell r="AA14">
            <v>78</v>
          </cell>
          <cell r="AB14">
            <v>300</v>
          </cell>
          <cell r="AE14">
            <v>31</v>
          </cell>
        </row>
        <row r="15">
          <cell r="R15">
            <v>150</v>
          </cell>
          <cell r="S15">
            <v>18</v>
          </cell>
          <cell r="T15">
            <v>49</v>
          </cell>
          <cell r="U15">
            <v>69</v>
          </cell>
          <cell r="W15">
            <v>100</v>
          </cell>
          <cell r="X15">
            <v>0</v>
          </cell>
          <cell r="Y15">
            <v>104</v>
          </cell>
          <cell r="AB15">
            <v>200</v>
          </cell>
          <cell r="AC15">
            <v>44</v>
          </cell>
          <cell r="AD15">
            <v>70</v>
          </cell>
          <cell r="AE15">
            <v>122</v>
          </cell>
        </row>
        <row r="16">
          <cell r="R16">
            <v>100</v>
          </cell>
          <cell r="S16">
            <v>27</v>
          </cell>
          <cell r="T16">
            <v>73</v>
          </cell>
          <cell r="U16">
            <v>104</v>
          </cell>
          <cell r="W16">
            <v>50</v>
          </cell>
          <cell r="X16">
            <v>156</v>
          </cell>
          <cell r="Y16">
            <v>363</v>
          </cell>
          <cell r="AB16">
            <v>150</v>
          </cell>
          <cell r="AC16">
            <v>59</v>
          </cell>
          <cell r="AD16">
            <v>93</v>
          </cell>
          <cell r="AE16">
            <v>162</v>
          </cell>
        </row>
        <row r="17">
          <cell r="R17">
            <v>50</v>
          </cell>
          <cell r="S17">
            <v>55</v>
          </cell>
          <cell r="T17">
            <v>146</v>
          </cell>
          <cell r="U17">
            <v>207</v>
          </cell>
          <cell r="AB17">
            <v>100</v>
          </cell>
          <cell r="AC17">
            <v>88</v>
          </cell>
          <cell r="AD17">
            <v>140</v>
          </cell>
          <cell r="AE17">
            <v>244</v>
          </cell>
        </row>
        <row r="44">
          <cell r="V44">
            <v>2</v>
          </cell>
          <cell r="W44">
            <v>1.5</v>
          </cell>
          <cell r="X44">
            <v>1</v>
          </cell>
          <cell r="Y44">
            <v>0.75</v>
          </cell>
        </row>
        <row r="45">
          <cell r="U45">
            <v>0.92307692307692313</v>
          </cell>
          <cell r="V45">
            <v>3273</v>
          </cell>
          <cell r="W45">
            <v>3016</v>
          </cell>
          <cell r="X45">
            <v>2803</v>
          </cell>
          <cell r="Y45">
            <v>2733</v>
          </cell>
        </row>
        <row r="46">
          <cell r="U46">
            <v>0.66666666666666663</v>
          </cell>
          <cell r="V46">
            <v>3874</v>
          </cell>
          <cell r="W46">
            <v>3374</v>
          </cell>
          <cell r="X46">
            <v>3138</v>
          </cell>
          <cell r="Y46">
            <v>3078</v>
          </cell>
        </row>
        <row r="47">
          <cell r="U47">
            <v>0.5714285714285714</v>
          </cell>
          <cell r="W47">
            <v>3640</v>
          </cell>
          <cell r="X47">
            <v>3407</v>
          </cell>
          <cell r="Y47">
            <v>3236</v>
          </cell>
        </row>
        <row r="48">
          <cell r="U48">
            <v>0.46153846153846156</v>
          </cell>
          <cell r="X48">
            <v>3363</v>
          </cell>
          <cell r="Y48">
            <v>3460</v>
          </cell>
        </row>
        <row r="69">
          <cell r="M69">
            <v>0.75</v>
          </cell>
        </row>
        <row r="70">
          <cell r="M70">
            <v>1.4634146341463417</v>
          </cell>
        </row>
      </sheetData>
      <sheetData sheetId="6"/>
      <sheetData sheetId="7">
        <row r="4">
          <cell r="F4">
            <v>0</v>
          </cell>
          <cell r="G4">
            <v>0</v>
          </cell>
        </row>
        <row r="5">
          <cell r="F5">
            <v>0.63300000000000001</v>
          </cell>
          <cell r="G5">
            <v>0.46</v>
          </cell>
        </row>
        <row r="6">
          <cell r="F6">
            <v>0.65200000000000002</v>
          </cell>
          <cell r="G6">
            <v>0</v>
          </cell>
        </row>
        <row r="7">
          <cell r="C7">
            <v>0.65</v>
          </cell>
        </row>
        <row r="8">
          <cell r="C8">
            <v>0.55000000000000004</v>
          </cell>
        </row>
        <row r="14">
          <cell r="B14" t="str">
            <v>No Control or Bypass Damper</v>
          </cell>
        </row>
        <row r="15">
          <cell r="B15" t="str">
            <v>Discharge Dampers</v>
          </cell>
        </row>
        <row r="16">
          <cell r="B16" t="str">
            <v>Outlet Damper, BI and Airfoil Fans</v>
          </cell>
        </row>
        <row r="17">
          <cell r="B17" t="str">
            <v>Inlet Damper Box</v>
          </cell>
        </row>
        <row r="18">
          <cell r="B18" t="str">
            <v>Inlet Guide Vane, BI and Airfoil Fans</v>
          </cell>
        </row>
        <row r="19">
          <cell r="B19" t="str">
            <v>Inlet Vane Dampers</v>
          </cell>
        </row>
        <row r="20">
          <cell r="B20" t="str">
            <v>Outlet Damper, FC Fans</v>
          </cell>
        </row>
        <row r="21">
          <cell r="B21" t="str">
            <v>Eddy Current Drives</v>
          </cell>
        </row>
        <row r="22">
          <cell r="B22" t="str">
            <v>Inlet Guide Vane, FC Fans</v>
          </cell>
        </row>
        <row r="23">
          <cell r="B23" t="str">
            <v>VFD with duct static pressure controls</v>
          </cell>
        </row>
        <row r="24">
          <cell r="B24" t="str">
            <v>VFD with low or no duct static pressure</v>
          </cell>
        </row>
        <row r="42">
          <cell r="D42" t="str">
            <v>Fan Motor</v>
          </cell>
          <cell r="E42" t="str">
            <v>Chilled Water Pump</v>
          </cell>
          <cell r="F42" t="str">
            <v>Hot Water Pump</v>
          </cell>
        </row>
        <row r="43">
          <cell r="D43">
            <v>1954</v>
          </cell>
          <cell r="E43">
            <v>1121</v>
          </cell>
          <cell r="F43">
            <v>5376</v>
          </cell>
          <cell r="H43">
            <v>200</v>
          </cell>
          <cell r="I43">
            <v>50</v>
          </cell>
          <cell r="M43">
            <v>17143</v>
          </cell>
          <cell r="N43">
            <v>16121</v>
          </cell>
          <cell r="P43" t="str">
            <v>yes</v>
          </cell>
        </row>
        <row r="44">
          <cell r="D44">
            <v>4056</v>
          </cell>
          <cell r="E44">
            <v>1878</v>
          </cell>
          <cell r="F44">
            <v>5376</v>
          </cell>
          <cell r="H44">
            <v>100</v>
          </cell>
          <cell r="I44">
            <v>5000</v>
          </cell>
          <cell r="M44">
            <v>10663</v>
          </cell>
          <cell r="N44">
            <v>9641</v>
          </cell>
          <cell r="P44" t="str">
            <v>no</v>
          </cell>
        </row>
        <row r="45">
          <cell r="D45">
            <v>6376</v>
          </cell>
          <cell r="E45">
            <v>2713</v>
          </cell>
          <cell r="F45">
            <v>5376</v>
          </cell>
          <cell r="H45">
            <v>75</v>
          </cell>
          <cell r="I45">
            <v>3750</v>
          </cell>
          <cell r="M45">
            <v>9043</v>
          </cell>
          <cell r="N45">
            <v>8021</v>
          </cell>
        </row>
        <row r="46">
          <cell r="D46">
            <v>2187</v>
          </cell>
          <cell r="E46">
            <v>1205</v>
          </cell>
          <cell r="F46">
            <v>3229</v>
          </cell>
          <cell r="H46">
            <v>60</v>
          </cell>
          <cell r="I46">
            <v>3000</v>
          </cell>
          <cell r="M46">
            <v>8071</v>
          </cell>
          <cell r="N46">
            <v>7049</v>
          </cell>
        </row>
        <row r="47">
          <cell r="D47">
            <v>2187</v>
          </cell>
          <cell r="E47">
            <v>1205</v>
          </cell>
          <cell r="F47">
            <v>4038</v>
          </cell>
          <cell r="H47">
            <v>50</v>
          </cell>
          <cell r="I47">
            <v>2500</v>
          </cell>
          <cell r="M47">
            <v>6842</v>
          </cell>
          <cell r="N47">
            <v>5820</v>
          </cell>
        </row>
        <row r="48">
          <cell r="D48">
            <v>2187</v>
          </cell>
          <cell r="E48">
            <v>1205</v>
          </cell>
          <cell r="F48">
            <v>3229</v>
          </cell>
          <cell r="H48">
            <v>40</v>
          </cell>
          <cell r="I48">
            <v>2000</v>
          </cell>
          <cell r="M48">
            <v>6038</v>
          </cell>
          <cell r="N48">
            <v>5016</v>
          </cell>
        </row>
        <row r="49">
          <cell r="D49">
            <v>4055</v>
          </cell>
          <cell r="E49">
            <v>1877</v>
          </cell>
          <cell r="F49">
            <v>5376</v>
          </cell>
          <cell r="H49">
            <v>30</v>
          </cell>
          <cell r="I49">
            <v>1800</v>
          </cell>
          <cell r="M49">
            <v>5235</v>
          </cell>
          <cell r="N49">
            <v>4213</v>
          </cell>
        </row>
        <row r="50">
          <cell r="D50">
            <v>2586</v>
          </cell>
          <cell r="E50">
            <v>1348</v>
          </cell>
          <cell r="F50">
            <v>5376</v>
          </cell>
          <cell r="H50">
            <v>25</v>
          </cell>
          <cell r="I50">
            <v>1600</v>
          </cell>
          <cell r="M50">
            <v>4833</v>
          </cell>
          <cell r="N50">
            <v>3811</v>
          </cell>
        </row>
        <row r="51">
          <cell r="D51">
            <v>2857</v>
          </cell>
          <cell r="E51">
            <v>1446</v>
          </cell>
          <cell r="F51">
            <v>5376</v>
          </cell>
          <cell r="H51">
            <v>20</v>
          </cell>
          <cell r="I51">
            <v>1500</v>
          </cell>
          <cell r="M51">
            <v>4432</v>
          </cell>
          <cell r="N51">
            <v>3410</v>
          </cell>
        </row>
        <row r="52">
          <cell r="D52">
            <v>4730</v>
          </cell>
          <cell r="E52">
            <v>2120</v>
          </cell>
          <cell r="F52">
            <v>5376</v>
          </cell>
          <cell r="H52">
            <v>15</v>
          </cell>
          <cell r="I52">
            <v>1350</v>
          </cell>
          <cell r="M52">
            <v>4030</v>
          </cell>
          <cell r="N52">
            <v>3008</v>
          </cell>
        </row>
        <row r="53">
          <cell r="D53">
            <v>6631</v>
          </cell>
          <cell r="E53">
            <v>2805</v>
          </cell>
          <cell r="F53">
            <v>5376</v>
          </cell>
          <cell r="H53">
            <v>10</v>
          </cell>
          <cell r="I53">
            <v>1100</v>
          </cell>
          <cell r="M53">
            <v>2737</v>
          </cell>
          <cell r="N53">
            <v>2370</v>
          </cell>
        </row>
        <row r="54">
          <cell r="D54">
            <v>3064</v>
          </cell>
          <cell r="E54">
            <v>1521</v>
          </cell>
          <cell r="F54">
            <v>5942</v>
          </cell>
          <cell r="H54">
            <v>7.5</v>
          </cell>
          <cell r="I54">
            <v>900</v>
          </cell>
          <cell r="M54">
            <v>2581</v>
          </cell>
          <cell r="N54">
            <v>2215</v>
          </cell>
        </row>
        <row r="55">
          <cell r="D55">
            <v>3066</v>
          </cell>
          <cell r="E55">
            <v>1521</v>
          </cell>
          <cell r="F55">
            <v>5376</v>
          </cell>
          <cell r="H55">
            <v>5</v>
          </cell>
          <cell r="I55">
            <v>800</v>
          </cell>
          <cell r="M55">
            <v>2426</v>
          </cell>
          <cell r="N55">
            <v>2059</v>
          </cell>
        </row>
        <row r="56">
          <cell r="D56">
            <v>3064</v>
          </cell>
          <cell r="E56">
            <v>1521</v>
          </cell>
          <cell r="F56">
            <v>5942</v>
          </cell>
          <cell r="H56">
            <v>4</v>
          </cell>
          <cell r="I56">
            <v>700</v>
          </cell>
          <cell r="M56">
            <v>2344</v>
          </cell>
          <cell r="N56">
            <v>1977</v>
          </cell>
        </row>
        <row r="57">
          <cell r="D57">
            <v>3748</v>
          </cell>
          <cell r="E57">
            <v>1767</v>
          </cell>
          <cell r="F57">
            <v>5376</v>
          </cell>
          <cell r="H57">
            <v>3</v>
          </cell>
          <cell r="I57">
            <v>600</v>
          </cell>
          <cell r="M57">
            <v>2261</v>
          </cell>
          <cell r="N57">
            <v>1894</v>
          </cell>
        </row>
        <row r="58">
          <cell r="D58">
            <v>7674</v>
          </cell>
          <cell r="E58">
            <v>3180</v>
          </cell>
          <cell r="F58">
            <v>8760</v>
          </cell>
          <cell r="H58">
            <v>2</v>
          </cell>
          <cell r="I58">
            <v>500</v>
          </cell>
          <cell r="M58">
            <v>2178</v>
          </cell>
          <cell r="N58">
            <v>1811</v>
          </cell>
        </row>
        <row r="59">
          <cell r="D59">
            <v>7665</v>
          </cell>
          <cell r="E59">
            <v>3177</v>
          </cell>
          <cell r="F59">
            <v>5376</v>
          </cell>
        </row>
        <row r="60">
          <cell r="D60">
            <v>3748</v>
          </cell>
          <cell r="E60">
            <v>1767</v>
          </cell>
          <cell r="F60">
            <v>5376</v>
          </cell>
        </row>
        <row r="61">
          <cell r="D61">
            <v>5840</v>
          </cell>
          <cell r="E61">
            <v>2520</v>
          </cell>
          <cell r="F61">
            <v>5428</v>
          </cell>
        </row>
        <row r="62">
          <cell r="D62">
            <v>3748</v>
          </cell>
          <cell r="E62">
            <v>1767</v>
          </cell>
          <cell r="F62">
            <v>3038</v>
          </cell>
        </row>
        <row r="63">
          <cell r="D63">
            <v>3748</v>
          </cell>
          <cell r="E63">
            <v>1767</v>
          </cell>
          <cell r="F63">
            <v>3038</v>
          </cell>
        </row>
        <row r="64">
          <cell r="D64">
            <v>5477</v>
          </cell>
          <cell r="E64">
            <v>2389</v>
          </cell>
          <cell r="F64">
            <v>5376</v>
          </cell>
        </row>
        <row r="65">
          <cell r="D65">
            <v>7665</v>
          </cell>
          <cell r="E65">
            <v>3177</v>
          </cell>
          <cell r="F65">
            <v>5376</v>
          </cell>
        </row>
        <row r="66">
          <cell r="D66">
            <v>3748</v>
          </cell>
          <cell r="E66">
            <v>1767</v>
          </cell>
          <cell r="F66">
            <v>5376</v>
          </cell>
        </row>
        <row r="67">
          <cell r="D67">
            <v>1954</v>
          </cell>
          <cell r="E67">
            <v>1121</v>
          </cell>
          <cell r="F67">
            <v>5376</v>
          </cell>
        </row>
        <row r="68">
          <cell r="D68">
            <v>3748</v>
          </cell>
          <cell r="E68">
            <v>1767</v>
          </cell>
          <cell r="F68">
            <v>3038</v>
          </cell>
        </row>
        <row r="69">
          <cell r="D69">
            <v>3748</v>
          </cell>
          <cell r="E69">
            <v>1767</v>
          </cell>
          <cell r="F69">
            <v>3038</v>
          </cell>
        </row>
        <row r="70">
          <cell r="D70">
            <v>1955</v>
          </cell>
          <cell r="E70">
            <v>1121</v>
          </cell>
          <cell r="F70">
            <v>5376</v>
          </cell>
        </row>
        <row r="71">
          <cell r="D71">
            <v>6456</v>
          </cell>
          <cell r="E71">
            <v>2742</v>
          </cell>
          <cell r="F71">
            <v>5376</v>
          </cell>
        </row>
        <row r="72">
          <cell r="D72">
            <v>4182</v>
          </cell>
          <cell r="E72">
            <v>1923</v>
          </cell>
          <cell r="F72">
            <v>5376</v>
          </cell>
        </row>
        <row r="73">
          <cell r="D73">
            <v>4057</v>
          </cell>
          <cell r="E73">
            <v>1878</v>
          </cell>
          <cell r="F73">
            <v>2344</v>
          </cell>
        </row>
        <row r="74">
          <cell r="D74">
            <v>4057</v>
          </cell>
          <cell r="E74">
            <v>1878</v>
          </cell>
          <cell r="F74">
            <v>2344</v>
          </cell>
        </row>
        <row r="75">
          <cell r="D75">
            <v>2602</v>
          </cell>
          <cell r="E75">
            <v>1354</v>
          </cell>
          <cell r="F75">
            <v>5376</v>
          </cell>
        </row>
        <row r="76">
          <cell r="D76">
            <v>2602</v>
          </cell>
          <cell r="E76">
            <v>1354</v>
          </cell>
          <cell r="F76">
            <v>5376</v>
          </cell>
        </row>
        <row r="77">
          <cell r="D77">
            <v>2602</v>
          </cell>
          <cell r="E77">
            <v>1354</v>
          </cell>
          <cell r="F77">
            <v>5376</v>
          </cell>
        </row>
        <row r="78">
          <cell r="D78">
            <v>2602</v>
          </cell>
          <cell r="E78">
            <v>1354</v>
          </cell>
          <cell r="F78">
            <v>0</v>
          </cell>
        </row>
        <row r="79">
          <cell r="D79">
            <v>6631</v>
          </cell>
          <cell r="E79">
            <v>2805</v>
          </cell>
          <cell r="F79">
            <v>5376</v>
          </cell>
        </row>
      </sheetData>
      <sheetData sheetId="8"/>
      <sheetData sheetId="9">
        <row r="12">
          <cell r="E12" t="str">
            <v>Time of Sale - Professional Installation</v>
          </cell>
          <cell r="F12">
            <v>204</v>
          </cell>
        </row>
        <row r="13">
          <cell r="E13" t="str">
            <v>Time of Sale - Self-installed</v>
          </cell>
          <cell r="F13">
            <v>154</v>
          </cell>
        </row>
        <row r="14">
          <cell r="E14" t="str">
            <v>Retrofit - Professional Installation</v>
          </cell>
          <cell r="F14">
            <v>258</v>
          </cell>
        </row>
        <row r="15">
          <cell r="E15" t="str">
            <v>Retrofit - Self-Installed</v>
          </cell>
          <cell r="F15">
            <v>208</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entives"/>
      <sheetName val=" Instructions"/>
      <sheetName val="Methodology"/>
      <sheetName val="Summary"/>
      <sheetName val="Air Conditioners"/>
      <sheetName val="Air Source Heat Pumps"/>
      <sheetName val="GSHP &amp; WSHP"/>
      <sheetName val="Ductless Mini Splits"/>
      <sheetName val="PTAC &amp; PTHP"/>
      <sheetName val="Chillers"/>
      <sheetName val="VFDs"/>
      <sheetName val="Economizer Controls"/>
      <sheetName val="Smart Thermostat Lookup"/>
      <sheetName val="Smart Thermostat"/>
      <sheetName val="Room AC"/>
      <sheetName val="HVAC Lookups"/>
      <sheetName val="Data Export"/>
      <sheetName val="VFD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Retrofit</v>
          </cell>
        </row>
        <row r="4">
          <cell r="C4" t="str">
            <v>New Construction</v>
          </cell>
        </row>
        <row r="17">
          <cell r="C17" t="str">
            <v>None</v>
          </cell>
          <cell r="D17" t="str">
            <v>None</v>
          </cell>
        </row>
        <row r="18">
          <cell r="C18" t="str">
            <v>Air Source Heat Pump</v>
          </cell>
          <cell r="D18" t="str">
            <v>Air Source Heat Pump</v>
          </cell>
        </row>
        <row r="19">
          <cell r="C19" t="str">
            <v>Air Source Air Conditioner</v>
          </cell>
          <cell r="D19" t="str">
            <v>Electric Resistance</v>
          </cell>
        </row>
        <row r="20">
          <cell r="C20" t="str">
            <v>Water Cooled Air Conditioner</v>
          </cell>
          <cell r="D20" t="str">
            <v>Non-Electric</v>
          </cell>
        </row>
      </sheetData>
      <sheetData sheetId="13"/>
      <sheetData sheetId="14"/>
      <sheetData sheetId="15">
        <row r="43">
          <cell r="B43" t="str">
            <v>Split</v>
          </cell>
        </row>
        <row r="44">
          <cell r="B44" t="str">
            <v>Packaged</v>
          </cell>
        </row>
        <row r="70">
          <cell r="D70" t="str">
            <v>Water Source</v>
          </cell>
        </row>
        <row r="71">
          <cell r="D71" t="str">
            <v>Ground Source</v>
          </cell>
        </row>
        <row r="72">
          <cell r="D72" t="str">
            <v>Groundwater Source</v>
          </cell>
        </row>
      </sheetData>
      <sheetData sheetId="16"/>
      <sheetData sheetId="17">
        <row r="5">
          <cell r="P5">
            <v>0</v>
          </cell>
          <cell r="Q5">
            <v>0.01</v>
          </cell>
          <cell r="R5">
            <v>5.5E-2</v>
          </cell>
          <cell r="S5">
            <v>0.155</v>
          </cell>
          <cell r="T5">
            <v>0.22</v>
          </cell>
          <cell r="U5">
            <v>0.25</v>
          </cell>
          <cell r="V5">
            <v>0.19</v>
          </cell>
          <cell r="W5">
            <v>8.5000000000000006E-2</v>
          </cell>
          <cell r="X5">
            <v>0.03</v>
          </cell>
          <cell r="Y5">
            <v>5.0000000000000001E-3</v>
          </cell>
        </row>
        <row r="6">
          <cell r="O6" t="str">
            <v>No Control or Bypass Damper</v>
          </cell>
          <cell r="P6">
            <v>1</v>
          </cell>
          <cell r="Q6">
            <v>1</v>
          </cell>
          <cell r="R6">
            <v>1</v>
          </cell>
          <cell r="S6">
            <v>1</v>
          </cell>
          <cell r="T6">
            <v>1</v>
          </cell>
          <cell r="U6">
            <v>1</v>
          </cell>
          <cell r="V6">
            <v>1</v>
          </cell>
          <cell r="W6">
            <v>1</v>
          </cell>
          <cell r="X6">
            <v>1</v>
          </cell>
          <cell r="Y6">
            <v>1</v>
          </cell>
        </row>
        <row r="7">
          <cell r="O7" t="str">
            <v>Discharge Dampers</v>
          </cell>
          <cell r="P7">
            <v>0.46</v>
          </cell>
          <cell r="Q7">
            <v>0.55000000000000004</v>
          </cell>
          <cell r="R7">
            <v>0.63</v>
          </cell>
          <cell r="S7">
            <v>0.7</v>
          </cell>
          <cell r="T7">
            <v>0.77</v>
          </cell>
          <cell r="U7">
            <v>0.83</v>
          </cell>
          <cell r="V7">
            <v>0.88</v>
          </cell>
          <cell r="W7">
            <v>0.93</v>
          </cell>
          <cell r="X7">
            <v>0.97</v>
          </cell>
          <cell r="Y7">
            <v>1</v>
          </cell>
        </row>
        <row r="8">
          <cell r="O8" t="str">
            <v>Outlet Damper, BI &amp; Airfoil Fans</v>
          </cell>
          <cell r="P8">
            <v>0.53</v>
          </cell>
          <cell r="Q8">
            <v>0.53</v>
          </cell>
          <cell r="R8">
            <v>0.56999999999999995</v>
          </cell>
          <cell r="S8">
            <v>0.64</v>
          </cell>
          <cell r="T8">
            <v>0.72</v>
          </cell>
          <cell r="U8">
            <v>0.8</v>
          </cell>
          <cell r="V8">
            <v>0.89</v>
          </cell>
          <cell r="W8">
            <v>0.96</v>
          </cell>
          <cell r="X8">
            <v>1.02</v>
          </cell>
          <cell r="Y8">
            <v>1.05</v>
          </cell>
        </row>
        <row r="9">
          <cell r="O9" t="str">
            <v>Inlet Damper Box</v>
          </cell>
          <cell r="P9">
            <v>0.56000000000000005</v>
          </cell>
          <cell r="Q9">
            <v>0.6</v>
          </cell>
          <cell r="R9">
            <v>0.62</v>
          </cell>
          <cell r="S9">
            <v>0.64</v>
          </cell>
          <cell r="T9">
            <v>0.66</v>
          </cell>
          <cell r="U9">
            <v>0.69</v>
          </cell>
          <cell r="V9">
            <v>0.74</v>
          </cell>
          <cell r="W9">
            <v>0.81</v>
          </cell>
          <cell r="X9">
            <v>0.92</v>
          </cell>
          <cell r="Y9">
            <v>1.07</v>
          </cell>
        </row>
        <row r="10">
          <cell r="K10" t="str">
            <v>Fan</v>
          </cell>
          <cell r="O10" t="str">
            <v>Inlet Guide Vane, BI &amp; Airfoil Fans</v>
          </cell>
          <cell r="P10">
            <v>0.53</v>
          </cell>
          <cell r="Q10">
            <v>0.56000000000000005</v>
          </cell>
          <cell r="R10">
            <v>0.56999999999999995</v>
          </cell>
          <cell r="S10">
            <v>0.59</v>
          </cell>
          <cell r="T10">
            <v>0.6</v>
          </cell>
          <cell r="U10">
            <v>0.62</v>
          </cell>
          <cell r="V10">
            <v>0.67</v>
          </cell>
          <cell r="W10">
            <v>0.74</v>
          </cell>
          <cell r="X10">
            <v>0.85</v>
          </cell>
          <cell r="Y10">
            <v>1</v>
          </cell>
        </row>
        <row r="11">
          <cell r="K11" t="str">
            <v>Chilled Water Pump</v>
          </cell>
          <cell r="O11" t="str">
            <v>Inlet Vane Dampers</v>
          </cell>
          <cell r="P11">
            <v>0.38</v>
          </cell>
          <cell r="Q11">
            <v>0.4</v>
          </cell>
          <cell r="R11">
            <v>0.42</v>
          </cell>
          <cell r="S11">
            <v>0.44</v>
          </cell>
          <cell r="T11">
            <v>0.48</v>
          </cell>
          <cell r="U11">
            <v>0.53</v>
          </cell>
          <cell r="V11">
            <v>0.6</v>
          </cell>
          <cell r="W11">
            <v>0.7</v>
          </cell>
          <cell r="X11">
            <v>0.83</v>
          </cell>
          <cell r="Y11">
            <v>0.99</v>
          </cell>
        </row>
        <row r="12">
          <cell r="K12" t="str">
            <v>Heating Hot Water Pump</v>
          </cell>
          <cell r="O12" t="str">
            <v>Outlet Damper, FC Fans</v>
          </cell>
          <cell r="P12">
            <v>0.22</v>
          </cell>
          <cell r="Q12">
            <v>0.26</v>
          </cell>
          <cell r="R12">
            <v>0.3</v>
          </cell>
          <cell r="S12">
            <v>0.37</v>
          </cell>
          <cell r="T12">
            <v>0.45</v>
          </cell>
          <cell r="U12">
            <v>0.54</v>
          </cell>
          <cell r="V12">
            <v>0.65</v>
          </cell>
          <cell r="W12">
            <v>0.77</v>
          </cell>
          <cell r="X12">
            <v>0.91</v>
          </cell>
          <cell r="Y12">
            <v>1.06</v>
          </cell>
        </row>
        <row r="13">
          <cell r="O13" t="str">
            <v>Eddy Current Drives</v>
          </cell>
          <cell r="P13">
            <v>0.17</v>
          </cell>
          <cell r="Q13">
            <v>0.2</v>
          </cell>
          <cell r="R13">
            <v>0.25</v>
          </cell>
          <cell r="S13">
            <v>0.32</v>
          </cell>
          <cell r="T13">
            <v>0.41</v>
          </cell>
          <cell r="U13">
            <v>0.51</v>
          </cell>
          <cell r="V13">
            <v>0.63</v>
          </cell>
          <cell r="W13">
            <v>0.76</v>
          </cell>
          <cell r="X13">
            <v>0.9</v>
          </cell>
          <cell r="Y13">
            <v>1.04</v>
          </cell>
        </row>
        <row r="14">
          <cell r="O14" t="str">
            <v>Inlet Guide Vane, FC Fans</v>
          </cell>
          <cell r="P14">
            <v>0.21</v>
          </cell>
          <cell r="Q14">
            <v>0.22</v>
          </cell>
          <cell r="R14">
            <v>0.23</v>
          </cell>
          <cell r="S14">
            <v>0.26</v>
          </cell>
          <cell r="T14">
            <v>0.31</v>
          </cell>
          <cell r="U14">
            <v>0.39</v>
          </cell>
          <cell r="V14">
            <v>0.49</v>
          </cell>
          <cell r="W14">
            <v>0.63</v>
          </cell>
          <cell r="X14">
            <v>0.81</v>
          </cell>
          <cell r="Y14">
            <v>1.04</v>
          </cell>
        </row>
        <row r="15">
          <cell r="O15" t="str">
            <v>VFD with duct static pressure controls</v>
          </cell>
          <cell r="P15">
            <v>0.09</v>
          </cell>
          <cell r="Q15">
            <v>0.1</v>
          </cell>
          <cell r="R15">
            <v>0.11</v>
          </cell>
          <cell r="S15">
            <v>0.15</v>
          </cell>
          <cell r="T15">
            <v>0.2</v>
          </cell>
          <cell r="U15">
            <v>0.28999999999999998</v>
          </cell>
          <cell r="V15">
            <v>0.41</v>
          </cell>
          <cell r="W15">
            <v>0.56999999999999995</v>
          </cell>
          <cell r="X15">
            <v>0.76</v>
          </cell>
          <cell r="Y15">
            <v>1.01</v>
          </cell>
        </row>
        <row r="16">
          <cell r="O16" t="str">
            <v>VFD with Low/No Duct Static Pressure (&lt;1" w.g.)</v>
          </cell>
          <cell r="P16">
            <v>0.05</v>
          </cell>
          <cell r="Q16">
            <v>0.06</v>
          </cell>
          <cell r="R16">
            <v>0.09</v>
          </cell>
          <cell r="S16">
            <v>0.12</v>
          </cell>
          <cell r="T16">
            <v>0.18</v>
          </cell>
          <cell r="U16">
            <v>0.27</v>
          </cell>
          <cell r="V16">
            <v>0.39</v>
          </cell>
          <cell r="W16">
            <v>0.55000000000000004</v>
          </cell>
          <cell r="X16">
            <v>0.75</v>
          </cell>
          <cell r="Y16">
            <v>1</v>
          </cell>
        </row>
        <row r="20">
          <cell r="B20" t="str">
            <v>Auto Related</v>
          </cell>
          <cell r="C20">
            <v>4056</v>
          </cell>
          <cell r="D20">
            <v>1878</v>
          </cell>
          <cell r="E20">
            <v>5376</v>
          </cell>
        </row>
        <row r="21">
          <cell r="B21" t="str">
            <v>Bakery</v>
          </cell>
          <cell r="C21">
            <v>2854</v>
          </cell>
          <cell r="D21">
            <v>1445</v>
          </cell>
          <cell r="E21">
            <v>5376</v>
          </cell>
        </row>
        <row r="22">
          <cell r="B22" t="str">
            <v>Banks, Financial Centers</v>
          </cell>
          <cell r="C22">
            <v>3748</v>
          </cell>
          <cell r="D22">
            <v>1767</v>
          </cell>
          <cell r="E22">
            <v>5376</v>
          </cell>
        </row>
        <row r="23">
          <cell r="B23" t="str">
            <v>Church</v>
          </cell>
          <cell r="C23">
            <v>1955</v>
          </cell>
          <cell r="D23">
            <v>1121</v>
          </cell>
          <cell r="E23">
            <v>5376</v>
          </cell>
        </row>
        <row r="24">
          <cell r="B24" t="str">
            <v>College - Cafeteria</v>
          </cell>
          <cell r="C24">
            <v>6376</v>
          </cell>
          <cell r="D24">
            <v>2713</v>
          </cell>
          <cell r="E24">
            <v>5376</v>
          </cell>
        </row>
        <row r="25">
          <cell r="B25" t="str">
            <v>College - Classes/Administrative</v>
          </cell>
          <cell r="C25">
            <v>2586</v>
          </cell>
          <cell r="D25">
            <v>1348</v>
          </cell>
          <cell r="E25">
            <v>5376</v>
          </cell>
        </row>
        <row r="26">
          <cell r="B26" t="str">
            <v>College - Dormitory</v>
          </cell>
          <cell r="C26">
            <v>3066</v>
          </cell>
          <cell r="D26">
            <v>1521</v>
          </cell>
          <cell r="E26">
            <v>5376</v>
          </cell>
        </row>
        <row r="27">
          <cell r="B27" t="str">
            <v>Commercial Condos</v>
          </cell>
          <cell r="C27">
            <v>4055</v>
          </cell>
          <cell r="D27">
            <v>1877</v>
          </cell>
          <cell r="E27">
            <v>5376</v>
          </cell>
        </row>
        <row r="28">
          <cell r="B28" t="str">
            <v>Convenience Stores</v>
          </cell>
          <cell r="C28">
            <v>6376</v>
          </cell>
          <cell r="D28">
            <v>2713</v>
          </cell>
          <cell r="E28">
            <v>5376</v>
          </cell>
        </row>
        <row r="29">
          <cell r="B29" t="str">
            <v>Convention Center</v>
          </cell>
          <cell r="C29">
            <v>1954</v>
          </cell>
          <cell r="D29">
            <v>1121</v>
          </cell>
          <cell r="E29">
            <v>5376</v>
          </cell>
        </row>
        <row r="30">
          <cell r="B30" t="str">
            <v>Court House</v>
          </cell>
          <cell r="C30">
            <v>3748</v>
          </cell>
          <cell r="D30">
            <v>1767</v>
          </cell>
          <cell r="E30">
            <v>5376</v>
          </cell>
        </row>
        <row r="31">
          <cell r="B31" t="str">
            <v>Dining: Bar Lounge/Leisure</v>
          </cell>
          <cell r="C31">
            <v>4182</v>
          </cell>
          <cell r="D31">
            <v>1923</v>
          </cell>
          <cell r="E31">
            <v>5376</v>
          </cell>
        </row>
        <row r="32">
          <cell r="B32" t="str">
            <v>Dining: Cafeteria/Fast Food</v>
          </cell>
          <cell r="C32">
            <v>6456</v>
          </cell>
          <cell r="D32">
            <v>2742</v>
          </cell>
          <cell r="E32">
            <v>5376</v>
          </cell>
        </row>
        <row r="33">
          <cell r="B33" t="str">
            <v>Dining: Family</v>
          </cell>
          <cell r="C33">
            <v>4182</v>
          </cell>
          <cell r="D33">
            <v>1923</v>
          </cell>
          <cell r="E33">
            <v>5376</v>
          </cell>
        </row>
        <row r="34">
          <cell r="B34" t="str">
            <v>Entertainment</v>
          </cell>
          <cell r="C34">
            <v>1952</v>
          </cell>
          <cell r="D34">
            <v>1120</v>
          </cell>
          <cell r="E34">
            <v>5376</v>
          </cell>
        </row>
        <row r="35">
          <cell r="B35" t="str">
            <v>Exercise Center</v>
          </cell>
          <cell r="C35">
            <v>5836</v>
          </cell>
          <cell r="D35">
            <v>2518</v>
          </cell>
          <cell r="E35">
            <v>5376</v>
          </cell>
        </row>
        <row r="36">
          <cell r="B36" t="str">
            <v>Fast Food Restaurants</v>
          </cell>
          <cell r="C36">
            <v>6376</v>
          </cell>
          <cell r="D36">
            <v>2713</v>
          </cell>
          <cell r="E36">
            <v>5376</v>
          </cell>
        </row>
        <row r="37">
          <cell r="B37" t="str">
            <v>Fire Station (Unmanned)</v>
          </cell>
          <cell r="C37">
            <v>1953</v>
          </cell>
          <cell r="D37">
            <v>1121</v>
          </cell>
          <cell r="E37">
            <v>5376</v>
          </cell>
        </row>
        <row r="38">
          <cell r="B38" t="str">
            <v>Food Stores</v>
          </cell>
          <cell r="C38">
            <v>4055</v>
          </cell>
          <cell r="D38">
            <v>1877</v>
          </cell>
          <cell r="E38">
            <v>5376</v>
          </cell>
        </row>
        <row r="39">
          <cell r="B39" t="str">
            <v>Gymnasium</v>
          </cell>
          <cell r="C39">
            <v>2586</v>
          </cell>
          <cell r="D39">
            <v>1348</v>
          </cell>
          <cell r="E39">
            <v>5376</v>
          </cell>
        </row>
        <row r="40">
          <cell r="B40" t="str">
            <v>Hospitals</v>
          </cell>
          <cell r="C40">
            <v>7674</v>
          </cell>
          <cell r="D40">
            <v>3180</v>
          </cell>
          <cell r="E40">
            <v>8760</v>
          </cell>
        </row>
        <row r="41">
          <cell r="B41" t="str">
            <v>Hospitals/Health Care</v>
          </cell>
          <cell r="C41">
            <v>7666</v>
          </cell>
          <cell r="D41">
            <v>1377</v>
          </cell>
          <cell r="E41">
            <v>8760</v>
          </cell>
        </row>
        <row r="42">
          <cell r="B42" t="str">
            <v>Industrial - 1 Shift</v>
          </cell>
          <cell r="C42">
            <v>2857</v>
          </cell>
          <cell r="D42">
            <v>1446</v>
          </cell>
          <cell r="E42">
            <v>5376</v>
          </cell>
        </row>
        <row r="43">
          <cell r="B43" t="str">
            <v>Industrial - 2 Shift</v>
          </cell>
          <cell r="C43">
            <v>4730</v>
          </cell>
          <cell r="D43">
            <v>2120</v>
          </cell>
          <cell r="E43">
            <v>5376</v>
          </cell>
        </row>
        <row r="44">
          <cell r="B44" t="str">
            <v>Industrial - 3 Shift</v>
          </cell>
          <cell r="C44">
            <v>6631</v>
          </cell>
          <cell r="D44">
            <v>2805</v>
          </cell>
          <cell r="E44">
            <v>5376</v>
          </cell>
        </row>
        <row r="45">
          <cell r="B45" t="str">
            <v>Laundromats</v>
          </cell>
          <cell r="C45">
            <v>4056</v>
          </cell>
          <cell r="D45">
            <v>1878</v>
          </cell>
          <cell r="E45">
            <v>5376</v>
          </cell>
        </row>
        <row r="46">
          <cell r="B46" t="str">
            <v>Library</v>
          </cell>
          <cell r="C46">
            <v>3748</v>
          </cell>
          <cell r="D46">
            <v>1767</v>
          </cell>
          <cell r="E46">
            <v>5376</v>
          </cell>
        </row>
        <row r="47">
          <cell r="B47" t="str">
            <v>Light Manufacturers</v>
          </cell>
          <cell r="C47">
            <v>2857</v>
          </cell>
          <cell r="D47">
            <v>1446</v>
          </cell>
          <cell r="E47">
            <v>5376</v>
          </cell>
        </row>
        <row r="48">
          <cell r="B48" t="str">
            <v>Lodging (Hotels/Motels)</v>
          </cell>
          <cell r="C48">
            <v>3064</v>
          </cell>
          <cell r="D48">
            <v>1521</v>
          </cell>
          <cell r="E48">
            <v>5942</v>
          </cell>
        </row>
        <row r="49">
          <cell r="B49" t="str">
            <v>Mall Concourse</v>
          </cell>
          <cell r="C49">
            <v>4833</v>
          </cell>
          <cell r="D49">
            <v>2157</v>
          </cell>
          <cell r="E49">
            <v>5376</v>
          </cell>
        </row>
        <row r="50">
          <cell r="B50" t="str">
            <v>Manufacturing Facility</v>
          </cell>
          <cell r="C50">
            <v>2857</v>
          </cell>
          <cell r="D50">
            <v>1446</v>
          </cell>
          <cell r="E50">
            <v>5376</v>
          </cell>
        </row>
        <row r="51">
          <cell r="B51" t="str">
            <v>Medical Offices</v>
          </cell>
          <cell r="C51">
            <v>3748</v>
          </cell>
          <cell r="D51">
            <v>1767</v>
          </cell>
          <cell r="E51">
            <v>5376</v>
          </cell>
        </row>
        <row r="52">
          <cell r="B52" t="str">
            <v>Motion Picture Theatre</v>
          </cell>
          <cell r="C52">
            <v>1954</v>
          </cell>
          <cell r="D52">
            <v>1121</v>
          </cell>
          <cell r="E52">
            <v>5376</v>
          </cell>
        </row>
        <row r="53">
          <cell r="B53" t="str">
            <v>Multi-Family (Common Areas)</v>
          </cell>
          <cell r="C53">
            <v>7665</v>
          </cell>
          <cell r="D53">
            <v>3177</v>
          </cell>
          <cell r="E53">
            <v>5376</v>
          </cell>
        </row>
        <row r="54">
          <cell r="B54" t="str">
            <v>Museum</v>
          </cell>
          <cell r="C54">
            <v>3748</v>
          </cell>
          <cell r="D54">
            <v>1767</v>
          </cell>
          <cell r="E54">
            <v>5376</v>
          </cell>
        </row>
        <row r="55">
          <cell r="B55" t="str">
            <v>Nursing Homes</v>
          </cell>
          <cell r="C55">
            <v>5840</v>
          </cell>
          <cell r="D55">
            <v>2520</v>
          </cell>
          <cell r="E55">
            <v>5428</v>
          </cell>
        </row>
        <row r="56">
          <cell r="B56" t="str">
            <v>Office (General Office Types)</v>
          </cell>
          <cell r="C56">
            <v>3748</v>
          </cell>
          <cell r="D56">
            <v>1767</v>
          </cell>
          <cell r="E56">
            <v>3038</v>
          </cell>
        </row>
        <row r="57">
          <cell r="B57" t="str">
            <v>Office/Retail</v>
          </cell>
          <cell r="C57">
            <v>3748</v>
          </cell>
          <cell r="D57">
            <v>1767</v>
          </cell>
          <cell r="E57">
            <v>3038</v>
          </cell>
        </row>
        <row r="58">
          <cell r="B58" t="str">
            <v>Parking Garages &amp; Lots</v>
          </cell>
          <cell r="C58">
            <v>4368</v>
          </cell>
          <cell r="D58">
            <v>1990</v>
          </cell>
          <cell r="E58">
            <v>5376</v>
          </cell>
        </row>
        <row r="59">
          <cell r="B59" t="str">
            <v>Penitentiary</v>
          </cell>
          <cell r="C59">
            <v>5477</v>
          </cell>
          <cell r="D59">
            <v>2389</v>
          </cell>
          <cell r="E59">
            <v>5376</v>
          </cell>
        </row>
        <row r="60">
          <cell r="B60" t="str">
            <v>Performing Arts Theatre</v>
          </cell>
          <cell r="C60">
            <v>2586</v>
          </cell>
          <cell r="D60">
            <v>1348</v>
          </cell>
          <cell r="E60">
            <v>5376</v>
          </cell>
        </row>
        <row r="61">
          <cell r="B61" t="str">
            <v>Police / Fire Stations (24 Hr)</v>
          </cell>
          <cell r="C61">
            <v>7665</v>
          </cell>
          <cell r="D61">
            <v>3177</v>
          </cell>
          <cell r="E61">
            <v>5376</v>
          </cell>
        </row>
        <row r="62">
          <cell r="B62" t="str">
            <v>Post Office</v>
          </cell>
          <cell r="C62">
            <v>3748</v>
          </cell>
          <cell r="D62">
            <v>1767</v>
          </cell>
          <cell r="E62">
            <v>5376</v>
          </cell>
        </row>
        <row r="63">
          <cell r="B63" t="str">
            <v>Pump Stations</v>
          </cell>
          <cell r="C63">
            <v>1949</v>
          </cell>
          <cell r="D63">
            <v>1119</v>
          </cell>
          <cell r="E63">
            <v>5376</v>
          </cell>
        </row>
        <row r="64">
          <cell r="B64" t="str">
            <v>Refrigerated Warehouse</v>
          </cell>
          <cell r="C64">
            <v>2602</v>
          </cell>
          <cell r="D64">
            <v>1354</v>
          </cell>
          <cell r="E64">
            <v>0</v>
          </cell>
        </row>
        <row r="65">
          <cell r="B65" t="str">
            <v>Religious Building</v>
          </cell>
          <cell r="C65">
            <v>1955</v>
          </cell>
          <cell r="D65">
            <v>1121</v>
          </cell>
          <cell r="E65">
            <v>5376</v>
          </cell>
        </row>
        <row r="66">
          <cell r="B66" t="str">
            <v>Residential (Except Nursing Homes)</v>
          </cell>
          <cell r="C66">
            <v>3066</v>
          </cell>
          <cell r="D66">
            <v>1521</v>
          </cell>
          <cell r="E66">
            <v>5376</v>
          </cell>
        </row>
        <row r="67">
          <cell r="B67" t="str">
            <v>Restaurants</v>
          </cell>
          <cell r="C67">
            <v>4182</v>
          </cell>
          <cell r="D67">
            <v>1923</v>
          </cell>
          <cell r="E67">
            <v>5376</v>
          </cell>
        </row>
        <row r="68">
          <cell r="B68" t="str">
            <v>Retail</v>
          </cell>
          <cell r="C68">
            <v>4057</v>
          </cell>
          <cell r="D68">
            <v>1878</v>
          </cell>
          <cell r="E68">
            <v>2344</v>
          </cell>
        </row>
        <row r="69">
          <cell r="B69" t="str">
            <v>School / University</v>
          </cell>
          <cell r="C69">
            <v>2187</v>
          </cell>
          <cell r="D69">
            <v>1205</v>
          </cell>
          <cell r="E69">
            <v>4038</v>
          </cell>
        </row>
        <row r="70">
          <cell r="B70" t="str">
            <v>Schools (Jr./Sr. High)</v>
          </cell>
          <cell r="C70">
            <v>2187</v>
          </cell>
          <cell r="D70">
            <v>1205</v>
          </cell>
          <cell r="E70">
            <v>3229</v>
          </cell>
        </row>
        <row r="71">
          <cell r="B71" t="str">
            <v>Schools (Preschool/Elementary)</v>
          </cell>
          <cell r="C71">
            <v>2187</v>
          </cell>
          <cell r="D71">
            <v>1205</v>
          </cell>
          <cell r="E71">
            <v>3229</v>
          </cell>
        </row>
        <row r="72">
          <cell r="B72" t="str">
            <v>Schools (Technical/Vocational)</v>
          </cell>
          <cell r="C72">
            <v>2187</v>
          </cell>
          <cell r="D72">
            <v>1205</v>
          </cell>
          <cell r="E72">
            <v>3229</v>
          </cell>
        </row>
        <row r="73">
          <cell r="B73" t="str">
            <v>Small Services</v>
          </cell>
          <cell r="C73">
            <v>3750</v>
          </cell>
          <cell r="D73">
            <v>1768</v>
          </cell>
          <cell r="E73">
            <v>5376</v>
          </cell>
        </row>
        <row r="74">
          <cell r="B74" t="str">
            <v>Sports Arena</v>
          </cell>
          <cell r="C74">
            <v>1954</v>
          </cell>
          <cell r="D74">
            <v>1121</v>
          </cell>
          <cell r="E74">
            <v>5376</v>
          </cell>
        </row>
        <row r="75">
          <cell r="B75" t="str">
            <v>Town Hall</v>
          </cell>
          <cell r="C75">
            <v>3748</v>
          </cell>
          <cell r="D75">
            <v>1767</v>
          </cell>
          <cell r="E75">
            <v>5376</v>
          </cell>
        </row>
        <row r="76">
          <cell r="B76" t="str">
            <v>Transportation</v>
          </cell>
          <cell r="C76">
            <v>6456</v>
          </cell>
          <cell r="D76">
            <v>2742</v>
          </cell>
          <cell r="E76">
            <v>5376</v>
          </cell>
        </row>
        <row r="77">
          <cell r="B77" t="str">
            <v>Warehouse (Not Refrigerated)</v>
          </cell>
          <cell r="C77">
            <v>2602</v>
          </cell>
          <cell r="D77">
            <v>1354</v>
          </cell>
          <cell r="E77">
            <v>5376</v>
          </cell>
        </row>
        <row r="78">
          <cell r="B78" t="str">
            <v>Waste Water Treatment Plant</v>
          </cell>
          <cell r="C78">
            <v>6631</v>
          </cell>
          <cell r="D78">
            <v>2805</v>
          </cell>
          <cell r="E78">
            <v>5376</v>
          </cell>
        </row>
        <row r="79">
          <cell r="B79" t="str">
            <v>Workshop</v>
          </cell>
          <cell r="C79">
            <v>3750</v>
          </cell>
          <cell r="D79">
            <v>1768</v>
          </cell>
          <cell r="E79">
            <v>5376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rigeration Tabl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T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structions"/>
      <sheetName val="Methodology"/>
      <sheetName val="HVAC Calculator"/>
      <sheetName val="HVAC Calculations"/>
      <sheetName val="HVAC Name Lookups"/>
      <sheetName val="HVAC Equipment Lookups"/>
      <sheetName val="VFD Calculator"/>
      <sheetName val="VFD Calculations"/>
      <sheetName val="Smart Thermostat Calculator"/>
      <sheetName val="Smart Thermostat Lookups"/>
      <sheetName val="Version Log"/>
    </sheetNames>
    <sheetDataSet>
      <sheetData sheetId="0"/>
      <sheetData sheetId="1"/>
      <sheetData sheetId="2"/>
      <sheetData sheetId="3"/>
      <sheetData sheetId="4">
        <row r="8">
          <cell r="B8" t="str">
            <v>EER/SEER/IEER</v>
          </cell>
        </row>
        <row r="9">
          <cell r="B9" t="str">
            <v>kW/ton</v>
          </cell>
        </row>
        <row r="12">
          <cell r="B12" t="str">
            <v>tons</v>
          </cell>
        </row>
        <row r="13">
          <cell r="B13" t="str">
            <v>Btu/h</v>
          </cell>
        </row>
      </sheetData>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thodology"/>
      <sheetName val="Site Inspection"/>
      <sheetName val="Heat Pump WH"/>
      <sheetName val="Pre-Rinse Spray Valves"/>
      <sheetName val="Fuel Switching"/>
      <sheetName val="Lookups"/>
      <sheetName val="Dropdowns"/>
      <sheetName val="Sheet2"/>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thodology "/>
      <sheetName val="Summary"/>
      <sheetName val="Cycling Dryer"/>
      <sheetName val="Air Nozzle"/>
      <sheetName val="Condensate Drains"/>
      <sheetName val="Air Tanks"/>
      <sheetName val="VFD Compressors (&lt;=75HP)"/>
      <sheetName val="Lookup Tables"/>
      <sheetName val="Version Log"/>
      <sheetName val="Compressed Air Estimator v1.4"/>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oncourse">
  <a:themeElements>
    <a:clrScheme name="CLEAResult">
      <a:dk1>
        <a:sysClr val="windowText" lastClr="000000"/>
      </a:dk1>
      <a:lt1>
        <a:sysClr val="window" lastClr="FFFFFF"/>
      </a:lt1>
      <a:dk2>
        <a:srgbClr val="404040"/>
      </a:dk2>
      <a:lt2>
        <a:srgbClr val="EFE9E5"/>
      </a:lt2>
      <a:accent1>
        <a:srgbClr val="F50000"/>
      </a:accent1>
      <a:accent2>
        <a:srgbClr val="054B56"/>
      </a:accent2>
      <a:accent3>
        <a:srgbClr val="007299"/>
      </a:accent3>
      <a:accent4>
        <a:srgbClr val="92B7BC"/>
      </a:accent4>
      <a:accent5>
        <a:srgbClr val="F4CE00"/>
      </a:accent5>
      <a:accent6>
        <a:srgbClr val="EFE9E5"/>
      </a:accent6>
      <a:hlink>
        <a:srgbClr val="44B9E8"/>
      </a:hlink>
      <a:folHlink>
        <a:srgbClr val="44B9E8"/>
      </a:folHlink>
    </a:clrScheme>
    <a:fontScheme name="CLEAResult">
      <a:majorFont>
        <a:latin typeface="Arial"/>
        <a:ea typeface=""/>
        <a:cs typeface=""/>
      </a:majorFont>
      <a:minorFont>
        <a:latin typeface="Arial"/>
        <a:ea typeface=""/>
        <a:cs typeface=""/>
      </a:minorFont>
    </a:fontScheme>
    <a:fmtScheme name="Concourse">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55000" cap="flat" cmpd="thickThin" algn="ctr">
          <a:solidFill>
            <a:schemeClr val="phClr"/>
          </a:solidFill>
          <a:prstDash val="solid"/>
        </a:ln>
        <a:ln w="63500" cap="flat" cmpd="thickThin"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fov="0">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gradFill rotWithShape="1">
          <a:gsLst>
            <a:gs pos="0">
              <a:schemeClr val="phClr">
                <a:tint val="55000"/>
                <a:satMod val="300000"/>
              </a:schemeClr>
            </a:gs>
            <a:gs pos="40000">
              <a:schemeClr val="phClr">
                <a:tint val="65000"/>
                <a:satMod val="300000"/>
              </a:schemeClr>
            </a:gs>
            <a:gs pos="100000">
              <a:schemeClr val="phClr">
                <a:shade val="65000"/>
                <a:satMod val="300000"/>
              </a:schemeClr>
            </a:gs>
          </a:gsLst>
          <a:path path="circle">
            <a:fillToRect l="65000" b="98000"/>
          </a:path>
        </a:gradFill>
        <a:blipFill>
          <a:blip xmlns:r="http://schemas.openxmlformats.org/officeDocument/2006/relationships" r:embed="rId1">
            <a:duotone>
              <a:schemeClr val="phClr">
                <a:shade val="60000"/>
                <a:satMod val="110000"/>
              </a:schemeClr>
              <a:schemeClr val="phClr">
                <a:tint val="95000"/>
              </a:schemeClr>
            </a:duotone>
          </a:blip>
          <a:tile tx="0" ty="0" sx="50000" sy="50000" flip="none" algn="tl"/>
        </a:blip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7DC55-1891-44CB-A1CD-F326C8EFD996}">
  <sheetPr>
    <tabColor rgb="FFD9D9D9"/>
  </sheetPr>
  <dimension ref="A2:J65"/>
  <sheetViews>
    <sheetView workbookViewId="0">
      <selection activeCell="B14" sqref="B14"/>
    </sheetView>
  </sheetViews>
  <sheetFormatPr defaultColWidth="8.75" defaultRowHeight="15" x14ac:dyDescent="0.25"/>
  <cols>
    <col min="1" max="1" width="3.75" style="89" customWidth="1"/>
    <col min="2" max="2" width="8.875" style="89" customWidth="1"/>
    <col min="3" max="3" width="11.5" style="89" customWidth="1"/>
    <col min="4" max="4" width="19.25" style="89" customWidth="1"/>
    <col min="5" max="5" width="64" style="114" customWidth="1"/>
    <col min="6" max="6" width="26.75" style="89" customWidth="1"/>
    <col min="7" max="8" width="8.75" style="90"/>
    <col min="9" max="9" width="13.75" style="90" bestFit="1" customWidth="1"/>
    <col min="10" max="10" width="9.875" style="90" customWidth="1"/>
    <col min="11" max="16384" width="8.75" style="90"/>
  </cols>
  <sheetData>
    <row r="2" spans="1:10" ht="20.25" x14ac:dyDescent="0.25">
      <c r="B2" s="217" t="s">
        <v>6</v>
      </c>
      <c r="C2" s="217"/>
      <c r="D2" s="217"/>
      <c r="E2" s="217"/>
      <c r="F2" s="217"/>
    </row>
    <row r="4" spans="1:10" x14ac:dyDescent="0.25">
      <c r="B4" s="91" t="s">
        <v>250</v>
      </c>
      <c r="D4" s="92" t="s">
        <v>262</v>
      </c>
      <c r="E4" s="93" t="s">
        <v>251</v>
      </c>
      <c r="F4" s="92" t="s">
        <v>279</v>
      </c>
      <c r="I4" s="90" t="s">
        <v>254</v>
      </c>
      <c r="J4" s="215">
        <f>MAX(B8:B23)</f>
        <v>6.01</v>
      </c>
    </row>
    <row r="5" spans="1:10" x14ac:dyDescent="0.25">
      <c r="B5" s="91" t="s">
        <v>252</v>
      </c>
      <c r="D5" s="92" t="s">
        <v>262</v>
      </c>
      <c r="E5" s="94" t="s">
        <v>253</v>
      </c>
      <c r="F5" s="95"/>
      <c r="I5" s="90" t="s">
        <v>255</v>
      </c>
      <c r="J5" s="96">
        <f>MAX(C8:C23)</f>
        <v>45440</v>
      </c>
    </row>
    <row r="7" spans="1:10" s="102" customFormat="1" x14ac:dyDescent="0.25">
      <c r="A7" s="97"/>
      <c r="B7" s="98" t="s">
        <v>256</v>
      </c>
      <c r="C7" s="99" t="s">
        <v>69</v>
      </c>
      <c r="D7" s="99" t="s">
        <v>257</v>
      </c>
      <c r="E7" s="100" t="s">
        <v>258</v>
      </c>
      <c r="F7" s="101" t="s">
        <v>259</v>
      </c>
    </row>
    <row r="8" spans="1:10" x14ac:dyDescent="0.25">
      <c r="B8" s="103">
        <v>1</v>
      </c>
      <c r="C8" s="104">
        <v>44727</v>
      </c>
      <c r="D8" s="104" t="s">
        <v>263</v>
      </c>
      <c r="E8" s="104" t="s">
        <v>264</v>
      </c>
      <c r="F8" s="105" t="s">
        <v>265</v>
      </c>
    </row>
    <row r="9" spans="1:10" x14ac:dyDescent="0.25">
      <c r="B9" s="103">
        <v>1.1000000000000001</v>
      </c>
      <c r="C9" s="104">
        <v>45118</v>
      </c>
      <c r="D9" s="106" t="s">
        <v>292</v>
      </c>
      <c r="E9" s="107" t="s">
        <v>294</v>
      </c>
      <c r="F9" s="105" t="s">
        <v>293</v>
      </c>
    </row>
    <row r="10" spans="1:10" x14ac:dyDescent="0.25">
      <c r="B10" s="103">
        <v>1.2</v>
      </c>
      <c r="C10" s="104">
        <v>45153</v>
      </c>
      <c r="D10" s="106" t="s">
        <v>292</v>
      </c>
      <c r="E10" s="107" t="s">
        <v>295</v>
      </c>
      <c r="F10" s="105" t="s">
        <v>293</v>
      </c>
    </row>
    <row r="11" spans="1:10" ht="60" x14ac:dyDescent="0.25">
      <c r="B11" s="103">
        <v>6</v>
      </c>
      <c r="C11" s="104">
        <v>45315</v>
      </c>
      <c r="D11" s="106" t="s">
        <v>351</v>
      </c>
      <c r="E11" s="107" t="s">
        <v>386</v>
      </c>
      <c r="F11" s="105" t="s">
        <v>352</v>
      </c>
    </row>
    <row r="12" spans="1:10" x14ac:dyDescent="0.25">
      <c r="B12" s="214">
        <v>6.01</v>
      </c>
      <c r="C12" s="104">
        <v>45376</v>
      </c>
      <c r="D12" s="106" t="s">
        <v>419</v>
      </c>
      <c r="E12" s="107" t="s">
        <v>420</v>
      </c>
      <c r="F12" s="105" t="s">
        <v>421</v>
      </c>
    </row>
    <row r="13" spans="1:10" x14ac:dyDescent="0.25">
      <c r="B13" s="103" t="s">
        <v>424</v>
      </c>
      <c r="C13" s="104">
        <v>45440</v>
      </c>
      <c r="D13" s="106" t="s">
        <v>422</v>
      </c>
      <c r="E13" s="107" t="s">
        <v>423</v>
      </c>
      <c r="F13" s="105" t="s">
        <v>421</v>
      </c>
    </row>
    <row r="14" spans="1:10" x14ac:dyDescent="0.25">
      <c r="B14" s="103"/>
      <c r="C14" s="106"/>
      <c r="D14" s="106"/>
      <c r="E14" s="107"/>
      <c r="F14" s="105"/>
    </row>
    <row r="15" spans="1:10" x14ac:dyDescent="0.25">
      <c r="B15" s="103"/>
      <c r="C15" s="106"/>
      <c r="D15" s="106"/>
      <c r="E15" s="107"/>
      <c r="F15" s="105"/>
    </row>
    <row r="16" spans="1:10" x14ac:dyDescent="0.25">
      <c r="B16" s="103"/>
      <c r="C16" s="106"/>
      <c r="D16" s="106"/>
      <c r="E16" s="107"/>
      <c r="F16" s="105"/>
    </row>
    <row r="17" spans="2:6" x14ac:dyDescent="0.25">
      <c r="B17" s="103"/>
      <c r="C17" s="106"/>
      <c r="D17" s="106"/>
      <c r="E17" s="107"/>
      <c r="F17" s="105"/>
    </row>
    <row r="18" spans="2:6" x14ac:dyDescent="0.25">
      <c r="B18" s="103"/>
      <c r="C18" s="106"/>
      <c r="D18" s="106"/>
      <c r="E18" s="107"/>
      <c r="F18" s="105"/>
    </row>
    <row r="19" spans="2:6" x14ac:dyDescent="0.25">
      <c r="B19" s="103"/>
      <c r="C19" s="106"/>
      <c r="D19" s="106"/>
      <c r="E19" s="107"/>
      <c r="F19" s="105"/>
    </row>
    <row r="20" spans="2:6" x14ac:dyDescent="0.25">
      <c r="B20" s="103"/>
      <c r="C20" s="106"/>
      <c r="D20" s="106"/>
      <c r="E20" s="107"/>
      <c r="F20" s="105"/>
    </row>
    <row r="21" spans="2:6" x14ac:dyDescent="0.25">
      <c r="B21" s="103"/>
      <c r="C21" s="106"/>
      <c r="D21" s="106"/>
      <c r="E21" s="107"/>
      <c r="F21" s="105"/>
    </row>
    <row r="22" spans="2:6" x14ac:dyDescent="0.25">
      <c r="B22" s="103"/>
      <c r="C22" s="106"/>
      <c r="D22" s="106"/>
      <c r="E22" s="107"/>
      <c r="F22" s="105"/>
    </row>
    <row r="23" spans="2:6" x14ac:dyDescent="0.25">
      <c r="B23" s="103"/>
      <c r="C23" s="106"/>
      <c r="D23" s="106"/>
      <c r="E23" s="107"/>
      <c r="F23" s="105"/>
    </row>
    <row r="24" spans="2:6" x14ac:dyDescent="0.25">
      <c r="B24" s="108"/>
      <c r="C24" s="109"/>
      <c r="D24" s="109"/>
      <c r="E24" s="110"/>
      <c r="F24" s="111"/>
    </row>
    <row r="25" spans="2:6" x14ac:dyDescent="0.25">
      <c r="B25" s="112"/>
      <c r="C25" s="112"/>
      <c r="D25" s="112"/>
      <c r="E25" s="113"/>
      <c r="F25" s="112"/>
    </row>
    <row r="30" spans="2:6" x14ac:dyDescent="0.25">
      <c r="B30" s="89" t="s">
        <v>373</v>
      </c>
    </row>
    <row r="31" spans="2:6" ht="21" x14ac:dyDescent="0.25">
      <c r="B31" s="182" t="s">
        <v>374</v>
      </c>
    </row>
    <row r="32" spans="2:6" ht="17.25" x14ac:dyDescent="0.25">
      <c r="B32" s="183" t="s">
        <v>375</v>
      </c>
    </row>
    <row r="33" spans="2:2" x14ac:dyDescent="0.25">
      <c r="B33" s="184" t="s">
        <v>376</v>
      </c>
    </row>
    <row r="34" spans="2:2" x14ac:dyDescent="0.25">
      <c r="B34" s="184" t="s">
        <v>377</v>
      </c>
    </row>
    <row r="35" spans="2:2" x14ac:dyDescent="0.25">
      <c r="B35" s="184" t="s">
        <v>378</v>
      </c>
    </row>
    <row r="36" spans="2:2" x14ac:dyDescent="0.25">
      <c r="B36" s="184" t="s">
        <v>379</v>
      </c>
    </row>
    <row r="37" spans="2:2" x14ac:dyDescent="0.25">
      <c r="B37" s="184" t="s">
        <v>380</v>
      </c>
    </row>
    <row r="38" spans="2:2" x14ac:dyDescent="0.25">
      <c r="B38" s="184" t="s">
        <v>381</v>
      </c>
    </row>
    <row r="39" spans="2:2" x14ac:dyDescent="0.25">
      <c r="B39" s="184" t="s">
        <v>382</v>
      </c>
    </row>
    <row r="40" spans="2:2" x14ac:dyDescent="0.25">
      <c r="B40" s="184" t="s">
        <v>383</v>
      </c>
    </row>
    <row r="41" spans="2:2" ht="21" x14ac:dyDescent="0.25">
      <c r="B41" s="182" t="s">
        <v>353</v>
      </c>
    </row>
    <row r="42" spans="2:2" ht="17.25" x14ac:dyDescent="0.25">
      <c r="B42" s="183" t="s">
        <v>384</v>
      </c>
    </row>
    <row r="43" spans="2:2" x14ac:dyDescent="0.25">
      <c r="B43" s="184" t="s">
        <v>354</v>
      </c>
    </row>
    <row r="44" spans="2:2" x14ac:dyDescent="0.25">
      <c r="B44" s="184" t="s">
        <v>355</v>
      </c>
    </row>
    <row r="45" spans="2:2" x14ac:dyDescent="0.25">
      <c r="B45" s="184" t="s">
        <v>356</v>
      </c>
    </row>
    <row r="46" spans="2:2" x14ac:dyDescent="0.25">
      <c r="B46" s="185"/>
    </row>
    <row r="47" spans="2:2" ht="21" x14ac:dyDescent="0.25">
      <c r="B47" s="182" t="s">
        <v>357</v>
      </c>
    </row>
    <row r="48" spans="2:2" ht="17.25" x14ac:dyDescent="0.25">
      <c r="B48" s="183" t="s">
        <v>358</v>
      </c>
    </row>
    <row r="49" spans="2:2" x14ac:dyDescent="0.25">
      <c r="B49" s="184" t="s">
        <v>359</v>
      </c>
    </row>
    <row r="50" spans="2:2" x14ac:dyDescent="0.25">
      <c r="B50" s="184" t="s">
        <v>360</v>
      </c>
    </row>
    <row r="51" spans="2:2" x14ac:dyDescent="0.25">
      <c r="B51" s="184" t="s">
        <v>361</v>
      </c>
    </row>
    <row r="52" spans="2:2" x14ac:dyDescent="0.25">
      <c r="B52" s="184" t="s">
        <v>362</v>
      </c>
    </row>
    <row r="53" spans="2:2" ht="17.25" x14ac:dyDescent="0.25">
      <c r="B53" s="183" t="s">
        <v>363</v>
      </c>
    </row>
    <row r="54" spans="2:2" x14ac:dyDescent="0.25">
      <c r="B54" s="184" t="s">
        <v>364</v>
      </c>
    </row>
    <row r="55" spans="2:2" x14ac:dyDescent="0.25">
      <c r="B55" s="184" t="s">
        <v>365</v>
      </c>
    </row>
    <row r="56" spans="2:2" x14ac:dyDescent="0.25">
      <c r="B56" s="184" t="s">
        <v>366</v>
      </c>
    </row>
    <row r="57" spans="2:2" ht="21" x14ac:dyDescent="0.25">
      <c r="B57" s="182" t="s">
        <v>357</v>
      </c>
    </row>
    <row r="58" spans="2:2" x14ac:dyDescent="0.25">
      <c r="B58" s="186"/>
    </row>
    <row r="59" spans="2:2" ht="17.25" x14ac:dyDescent="0.25">
      <c r="B59" s="183" t="s">
        <v>367</v>
      </c>
    </row>
    <row r="60" spans="2:2" x14ac:dyDescent="0.25">
      <c r="B60" s="184" t="s">
        <v>368</v>
      </c>
    </row>
    <row r="61" spans="2:2" ht="21" x14ac:dyDescent="0.25">
      <c r="B61" s="182" t="s">
        <v>369</v>
      </c>
    </row>
    <row r="62" spans="2:2" x14ac:dyDescent="0.25">
      <c r="B62" s="184" t="s">
        <v>370</v>
      </c>
    </row>
    <row r="63" spans="2:2" ht="21" x14ac:dyDescent="0.25">
      <c r="B63" s="182" t="s">
        <v>371</v>
      </c>
    </row>
    <row r="64" spans="2:2" x14ac:dyDescent="0.25">
      <c r="B64" s="184" t="s">
        <v>372</v>
      </c>
    </row>
    <row r="65" spans="2:2" x14ac:dyDescent="0.25">
      <c r="B65" s="187"/>
    </row>
  </sheetData>
  <mergeCells count="1">
    <mergeCell ref="B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B7BC"/>
  </sheetPr>
  <dimension ref="A1:K46"/>
  <sheetViews>
    <sheetView zoomScaleNormal="100" workbookViewId="0">
      <selection activeCell="G7" sqref="G7"/>
    </sheetView>
  </sheetViews>
  <sheetFormatPr defaultColWidth="8.75" defaultRowHeight="14.25" x14ac:dyDescent="0.2"/>
  <cols>
    <col min="1" max="1" width="3.25" style="41" customWidth="1"/>
    <col min="2" max="2" width="50.75" style="41" customWidth="1"/>
    <col min="3" max="3" width="35.75" style="41" customWidth="1"/>
    <col min="4" max="4" width="47.875" style="41" customWidth="1"/>
    <col min="5" max="5" width="8.75" style="41"/>
    <col min="6" max="6" width="8.75" style="41" customWidth="1"/>
    <col min="7" max="10" width="8.75" style="41"/>
    <col min="11" max="11" width="17.25" style="41" customWidth="1"/>
    <col min="12" max="16384" width="8.75" style="41"/>
  </cols>
  <sheetData>
    <row r="1" spans="1:11" ht="76.5" customHeight="1" x14ac:dyDescent="0.25">
      <c r="C1" s="218" t="s">
        <v>289</v>
      </c>
      <c r="D1" s="218"/>
      <c r="E1" s="218"/>
      <c r="F1" s="218"/>
      <c r="G1" s="44"/>
      <c r="H1" s="44"/>
    </row>
    <row r="2" spans="1:11" ht="12.75" customHeight="1" x14ac:dyDescent="0.5">
      <c r="B2" s="39"/>
      <c r="C2" s="40"/>
      <c r="D2" s="40"/>
    </row>
    <row r="3" spans="1:11" ht="13.5" customHeight="1" x14ac:dyDescent="0.2">
      <c r="A3" s="116"/>
      <c r="B3" s="116"/>
      <c r="C3" s="116"/>
      <c r="D3" s="116"/>
      <c r="E3" s="116"/>
      <c r="F3" s="116"/>
      <c r="G3" s="116"/>
      <c r="H3" s="116"/>
      <c r="I3" s="116"/>
      <c r="J3" s="116"/>
      <c r="K3" s="116"/>
    </row>
    <row r="4" spans="1:11" ht="49.5" customHeight="1" x14ac:dyDescent="0.2">
      <c r="B4" s="225" t="s">
        <v>280</v>
      </c>
      <c r="C4" s="225"/>
      <c r="D4" s="225"/>
    </row>
    <row r="5" spans="1:11" x14ac:dyDescent="0.2">
      <c r="B5" s="38"/>
      <c r="C5" s="38"/>
      <c r="D5" s="38"/>
    </row>
    <row r="6" spans="1:11" ht="24.75" customHeight="1" x14ac:dyDescent="0.2">
      <c r="B6" s="226" t="s">
        <v>0</v>
      </c>
      <c r="C6" s="227"/>
      <c r="D6" s="42"/>
    </row>
    <row r="7" spans="1:11" ht="22.15" customHeight="1" x14ac:dyDescent="0.2">
      <c r="B7" s="228" t="s">
        <v>1</v>
      </c>
      <c r="C7" s="228"/>
      <c r="D7" s="43"/>
    </row>
    <row r="8" spans="1:11" ht="22.15" customHeight="1" x14ac:dyDescent="0.2">
      <c r="B8" s="229" t="s">
        <v>2</v>
      </c>
      <c r="C8" s="229"/>
      <c r="D8" s="43"/>
    </row>
    <row r="9" spans="1:11" ht="15" x14ac:dyDescent="0.25">
      <c r="B9" s="44"/>
      <c r="C9" s="44"/>
      <c r="D9" s="44"/>
    </row>
    <row r="10" spans="1:11" ht="26.45" customHeight="1" x14ac:dyDescent="0.25">
      <c r="B10" s="219" t="s">
        <v>3</v>
      </c>
      <c r="C10" s="230"/>
      <c r="D10" s="44"/>
    </row>
    <row r="11" spans="1:11" ht="22.15" customHeight="1" x14ac:dyDescent="0.2">
      <c r="B11" s="117" t="s">
        <v>4</v>
      </c>
      <c r="C11" s="2"/>
      <c r="D11" s="37"/>
    </row>
    <row r="12" spans="1:11" ht="22.15" customHeight="1" x14ac:dyDescent="0.2">
      <c r="B12" s="222" t="s">
        <v>290</v>
      </c>
      <c r="C12" s="222"/>
      <c r="D12" s="222"/>
    </row>
    <row r="13" spans="1:11" ht="10.9" customHeight="1" x14ac:dyDescent="0.2"/>
    <row r="14" spans="1:11" ht="22.15" customHeight="1" x14ac:dyDescent="0.2">
      <c r="B14" s="117" t="s">
        <v>286</v>
      </c>
      <c r="C14" s="2"/>
      <c r="D14" s="37"/>
    </row>
    <row r="15" spans="1:11" ht="22.15" customHeight="1" x14ac:dyDescent="0.2">
      <c r="B15" s="222" t="s">
        <v>291</v>
      </c>
      <c r="C15" s="222"/>
      <c r="D15" s="222"/>
    </row>
    <row r="16" spans="1:11" ht="10.9" customHeight="1" x14ac:dyDescent="0.2">
      <c r="B16" s="37"/>
      <c r="C16" s="37"/>
      <c r="D16" s="37"/>
    </row>
    <row r="17" spans="2:4" ht="22.15" hidden="1" customHeight="1" x14ac:dyDescent="0.2">
      <c r="B17" s="117" t="s">
        <v>6</v>
      </c>
      <c r="C17" s="2"/>
      <c r="D17" s="37"/>
    </row>
    <row r="18" spans="2:4" ht="22.15" hidden="1" customHeight="1" x14ac:dyDescent="0.2">
      <c r="B18" s="222" t="s">
        <v>7</v>
      </c>
      <c r="C18" s="222"/>
      <c r="D18" s="222"/>
    </row>
    <row r="19" spans="2:4" ht="15" x14ac:dyDescent="0.25">
      <c r="B19" s="44"/>
      <c r="C19" s="44"/>
      <c r="D19" s="44"/>
    </row>
    <row r="20" spans="2:4" ht="27.6" customHeight="1" x14ac:dyDescent="0.25">
      <c r="B20" s="219" t="s">
        <v>8</v>
      </c>
      <c r="C20" s="220"/>
      <c r="D20" s="44"/>
    </row>
    <row r="21" spans="2:4" ht="19.5" customHeight="1" x14ac:dyDescent="0.2">
      <c r="B21" s="118" t="s">
        <v>9</v>
      </c>
      <c r="C21" s="223" t="s">
        <v>10</v>
      </c>
      <c r="D21" s="224"/>
    </row>
    <row r="22" spans="2:4" ht="18" customHeight="1" x14ac:dyDescent="0.2">
      <c r="B22" s="45" t="s">
        <v>11</v>
      </c>
      <c r="C22" s="221" t="s">
        <v>12</v>
      </c>
      <c r="D22" s="221"/>
    </row>
    <row r="23" spans="2:4" ht="18" customHeight="1" x14ac:dyDescent="0.2">
      <c r="B23" s="118" t="s">
        <v>13</v>
      </c>
      <c r="C23" s="46" t="s">
        <v>14</v>
      </c>
      <c r="D23" s="47"/>
    </row>
    <row r="24" spans="2:4" ht="19.5" customHeight="1" x14ac:dyDescent="0.2">
      <c r="B24" s="45" t="s">
        <v>15</v>
      </c>
      <c r="C24" s="223" t="s">
        <v>16</v>
      </c>
      <c r="D24" s="224"/>
    </row>
    <row r="25" spans="2:4" ht="18.75" customHeight="1" x14ac:dyDescent="0.2">
      <c r="B25" s="45" t="s">
        <v>17</v>
      </c>
      <c r="C25" s="221" t="s">
        <v>18</v>
      </c>
      <c r="D25" s="221"/>
    </row>
    <row r="26" spans="2:4" ht="21.75" customHeight="1" x14ac:dyDescent="0.2">
      <c r="B26" s="45" t="s">
        <v>19</v>
      </c>
      <c r="C26" s="221" t="s">
        <v>20</v>
      </c>
      <c r="D26" s="221"/>
    </row>
    <row r="27" spans="2:4" ht="21" customHeight="1" x14ac:dyDescent="0.2">
      <c r="B27" s="45" t="s">
        <v>21</v>
      </c>
      <c r="C27" s="48" t="s">
        <v>22</v>
      </c>
      <c r="D27" s="47"/>
    </row>
    <row r="28" spans="2:4" ht="22.15" customHeight="1" x14ac:dyDescent="0.2">
      <c r="B28" s="45" t="s">
        <v>23</v>
      </c>
      <c r="C28" s="223" t="s">
        <v>16</v>
      </c>
      <c r="D28" s="224"/>
    </row>
    <row r="29" spans="2:4" ht="22.15" customHeight="1" x14ac:dyDescent="0.2">
      <c r="B29" s="45" t="s">
        <v>24</v>
      </c>
      <c r="C29" s="46" t="s">
        <v>25</v>
      </c>
      <c r="D29" s="47"/>
    </row>
    <row r="30" spans="2:4" ht="22.15" customHeight="1" x14ac:dyDescent="0.2">
      <c r="B30" s="45" t="s">
        <v>26</v>
      </c>
      <c r="C30" s="48" t="s">
        <v>27</v>
      </c>
      <c r="D30" s="47"/>
    </row>
    <row r="31" spans="2:4" ht="21.75" customHeight="1" x14ac:dyDescent="0.2">
      <c r="B31" s="45" t="s">
        <v>28</v>
      </c>
      <c r="C31" s="46" t="s">
        <v>29</v>
      </c>
      <c r="D31" s="47"/>
    </row>
    <row r="32" spans="2:4" ht="21.75" customHeight="1" x14ac:dyDescent="0.2">
      <c r="B32" s="45" t="s">
        <v>30</v>
      </c>
      <c r="C32" s="46" t="s">
        <v>31</v>
      </c>
      <c r="D32" s="47"/>
    </row>
    <row r="33" spans="2:4" ht="19.5" customHeight="1" x14ac:dyDescent="0.2">
      <c r="B33" s="45" t="s">
        <v>283</v>
      </c>
      <c r="C33" s="46" t="s">
        <v>32</v>
      </c>
      <c r="D33" s="47"/>
    </row>
    <row r="34" spans="2:4" ht="19.5" customHeight="1" x14ac:dyDescent="0.2">
      <c r="B34" s="45" t="s">
        <v>33</v>
      </c>
      <c r="C34" s="46" t="s">
        <v>34</v>
      </c>
      <c r="D34" s="47"/>
    </row>
    <row r="35" spans="2:4" ht="20.25" customHeight="1" x14ac:dyDescent="0.2">
      <c r="B35" s="45" t="s">
        <v>35</v>
      </c>
      <c r="C35" s="221" t="s">
        <v>34</v>
      </c>
      <c r="D35" s="221"/>
    </row>
    <row r="36" spans="2:4" ht="20.25" customHeight="1" x14ac:dyDescent="0.2">
      <c r="B36" s="45" t="s">
        <v>36</v>
      </c>
      <c r="C36" s="46" t="s">
        <v>34</v>
      </c>
      <c r="D36" s="47"/>
    </row>
    <row r="37" spans="2:4" ht="20.25" customHeight="1" x14ac:dyDescent="0.2">
      <c r="B37" s="45" t="s">
        <v>37</v>
      </c>
      <c r="C37" s="221" t="s">
        <v>38</v>
      </c>
      <c r="D37" s="221"/>
    </row>
    <row r="38" spans="2:4" ht="19.5" customHeight="1" x14ac:dyDescent="0.2">
      <c r="B38" s="45" t="s">
        <v>39</v>
      </c>
      <c r="C38" s="48" t="s">
        <v>40</v>
      </c>
      <c r="D38" s="47"/>
    </row>
    <row r="39" spans="2:4" ht="19.5" customHeight="1" x14ac:dyDescent="0.2">
      <c r="B39" s="45" t="s">
        <v>41</v>
      </c>
      <c r="C39" s="48" t="s">
        <v>42</v>
      </c>
      <c r="D39" s="47"/>
    </row>
    <row r="40" spans="2:4" ht="19.5" customHeight="1" x14ac:dyDescent="0.2">
      <c r="B40" s="45" t="s">
        <v>43</v>
      </c>
      <c r="C40" s="48" t="s">
        <v>44</v>
      </c>
      <c r="D40" s="47"/>
    </row>
    <row r="41" spans="2:4" ht="21" customHeight="1" x14ac:dyDescent="0.25">
      <c r="B41" s="44"/>
      <c r="C41" s="44"/>
      <c r="D41" s="44"/>
    </row>
    <row r="42" spans="2:4" ht="24.75" customHeight="1" x14ac:dyDescent="0.25">
      <c r="B42" s="219" t="s">
        <v>45</v>
      </c>
      <c r="C42" s="220"/>
      <c r="D42" s="44"/>
    </row>
    <row r="43" spans="2:4" ht="24" customHeight="1" x14ac:dyDescent="0.2">
      <c r="B43" s="49" t="s">
        <v>46</v>
      </c>
      <c r="C43" s="221" t="s">
        <v>47</v>
      </c>
      <c r="D43" s="221" t="s">
        <v>48</v>
      </c>
    </row>
    <row r="44" spans="2:4" ht="24" customHeight="1" x14ac:dyDescent="0.2">
      <c r="B44" s="49" t="s">
        <v>48</v>
      </c>
      <c r="C44" s="221" t="s">
        <v>49</v>
      </c>
      <c r="D44" s="221" t="s">
        <v>50</v>
      </c>
    </row>
    <row r="45" spans="2:4" ht="24" customHeight="1" x14ac:dyDescent="0.2">
      <c r="B45" s="49" t="s">
        <v>51</v>
      </c>
      <c r="C45" s="221" t="s">
        <v>288</v>
      </c>
      <c r="D45" s="221" t="s">
        <v>48</v>
      </c>
    </row>
    <row r="46" spans="2:4" ht="24" customHeight="1" x14ac:dyDescent="0.2">
      <c r="B46" s="49" t="s">
        <v>281</v>
      </c>
      <c r="C46" s="221" t="s">
        <v>287</v>
      </c>
      <c r="D46" s="221"/>
    </row>
  </sheetData>
  <mergeCells count="23">
    <mergeCell ref="C46:D46"/>
    <mergeCell ref="B18:D18"/>
    <mergeCell ref="B15:D15"/>
    <mergeCell ref="B6:C6"/>
    <mergeCell ref="B7:C7"/>
    <mergeCell ref="B8:C8"/>
    <mergeCell ref="B10:C10"/>
    <mergeCell ref="C1:F1"/>
    <mergeCell ref="B42:C42"/>
    <mergeCell ref="C43:D43"/>
    <mergeCell ref="C44:D44"/>
    <mergeCell ref="C45:D45"/>
    <mergeCell ref="B12:D12"/>
    <mergeCell ref="C21:D21"/>
    <mergeCell ref="B20:C20"/>
    <mergeCell ref="C26:D26"/>
    <mergeCell ref="C22:D22"/>
    <mergeCell ref="C24:D24"/>
    <mergeCell ref="C25:D25"/>
    <mergeCell ref="C28:D28"/>
    <mergeCell ref="C35:D35"/>
    <mergeCell ref="C37:D37"/>
    <mergeCell ref="B4:D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5C04B-C7F2-4914-B0FB-DD2F3E1E182C}">
  <sheetPr codeName="Sheet2">
    <tabColor rgb="FFD9D9D9"/>
  </sheetPr>
  <dimension ref="A1:AC199"/>
  <sheetViews>
    <sheetView showGridLines="0" topLeftCell="A18" zoomScale="85" zoomScaleNormal="85" workbookViewId="0">
      <selection activeCell="U133" sqref="U133"/>
    </sheetView>
  </sheetViews>
  <sheetFormatPr defaultColWidth="0" defaultRowHeight="0" customHeight="1" zeroHeight="1" x14ac:dyDescent="0.2"/>
  <cols>
    <col min="1" max="9" width="7.75" customWidth="1"/>
    <col min="10" max="10" width="1" customWidth="1"/>
    <col min="11" max="19" width="7.75" customWidth="1"/>
    <col min="20" max="20" width="1" customWidth="1"/>
    <col min="21" max="21" width="75.25" customWidth="1"/>
    <col min="22" max="16384" width="7.75" hidden="1"/>
  </cols>
  <sheetData>
    <row r="1" spans="1:21" ht="41.25" customHeight="1" x14ac:dyDescent="0.2">
      <c r="A1" s="27" t="s">
        <v>269</v>
      </c>
      <c r="B1" s="20"/>
      <c r="C1" s="20"/>
      <c r="D1" s="20"/>
      <c r="E1" s="20"/>
    </row>
    <row r="2" spans="1:21" ht="8.25" customHeight="1" x14ac:dyDescent="0.2">
      <c r="A2" s="15"/>
      <c r="B2" s="15"/>
      <c r="C2" s="15"/>
      <c r="D2" s="15"/>
      <c r="E2" s="15"/>
      <c r="F2" s="15"/>
      <c r="G2" s="15"/>
      <c r="H2" s="15"/>
      <c r="I2" s="15"/>
      <c r="K2" s="15"/>
      <c r="L2" s="15"/>
      <c r="M2" s="15"/>
      <c r="N2" s="15"/>
      <c r="O2" s="15"/>
      <c r="P2" s="15"/>
      <c r="Q2" s="15"/>
      <c r="R2" s="15"/>
      <c r="S2" s="15"/>
    </row>
    <row r="3" spans="1:21" s="18" customFormat="1" ht="18" customHeight="1" x14ac:dyDescent="0.2">
      <c r="A3" s="232" t="s">
        <v>52</v>
      </c>
      <c r="B3" s="232"/>
      <c r="C3" s="232"/>
      <c r="D3" s="232"/>
      <c r="E3" s="232"/>
      <c r="F3" s="232"/>
      <c r="G3" s="232"/>
      <c r="H3" s="232"/>
      <c r="I3" s="232"/>
      <c r="J3" s="16"/>
      <c r="K3" s="232" t="s">
        <v>53</v>
      </c>
      <c r="L3" s="232"/>
      <c r="M3" s="232"/>
      <c r="N3" s="232"/>
      <c r="O3" s="232"/>
      <c r="P3" s="232"/>
      <c r="Q3" s="232"/>
      <c r="R3" s="232"/>
      <c r="S3" s="232"/>
      <c r="T3" s="17"/>
      <c r="U3" s="21" t="s">
        <v>267</v>
      </c>
    </row>
    <row r="4" spans="1:21" ht="6" customHeight="1" x14ac:dyDescent="0.2">
      <c r="A4" s="15"/>
      <c r="B4" s="15"/>
      <c r="C4" s="15"/>
      <c r="D4" s="15"/>
      <c r="E4" s="15"/>
      <c r="F4" s="15"/>
      <c r="G4" s="15"/>
      <c r="H4" s="15"/>
      <c r="I4" s="15"/>
      <c r="J4" s="19"/>
      <c r="K4" s="15"/>
      <c r="L4" s="15"/>
      <c r="M4" s="15"/>
      <c r="N4" s="15"/>
      <c r="O4" s="15"/>
      <c r="P4" s="15"/>
      <c r="Q4" s="15"/>
      <c r="R4" s="15"/>
      <c r="S4" s="15"/>
      <c r="T4" s="19"/>
    </row>
    <row r="5" spans="1:21" ht="14.45" customHeight="1" x14ac:dyDescent="0.2">
      <c r="A5" s="233" t="s">
        <v>54</v>
      </c>
      <c r="B5" s="234"/>
      <c r="C5" s="234"/>
      <c r="D5" s="234"/>
      <c r="E5" s="234"/>
      <c r="F5" s="234"/>
      <c r="G5" s="234"/>
      <c r="H5" s="234"/>
      <c r="I5" s="234"/>
      <c r="J5" s="19"/>
      <c r="K5" s="231" t="s">
        <v>55</v>
      </c>
      <c r="L5" s="235"/>
      <c r="M5" s="235"/>
      <c r="N5" s="235"/>
      <c r="O5" s="235"/>
      <c r="P5" s="235"/>
      <c r="Q5" s="235"/>
      <c r="R5" s="235"/>
      <c r="S5" s="235"/>
      <c r="T5" s="19"/>
      <c r="U5" s="236" t="s">
        <v>268</v>
      </c>
    </row>
    <row r="6" spans="1:21" ht="14.25" x14ac:dyDescent="0.2">
      <c r="A6" s="234"/>
      <c r="B6" s="234"/>
      <c r="C6" s="234"/>
      <c r="D6" s="234"/>
      <c r="E6" s="234"/>
      <c r="F6" s="234"/>
      <c r="G6" s="234"/>
      <c r="H6" s="234"/>
      <c r="I6" s="234"/>
      <c r="J6" s="19"/>
      <c r="K6" s="235"/>
      <c r="L6" s="235"/>
      <c r="M6" s="235"/>
      <c r="N6" s="235"/>
      <c r="O6" s="235"/>
      <c r="P6" s="235"/>
      <c r="Q6" s="235"/>
      <c r="R6" s="235"/>
      <c r="S6" s="235"/>
      <c r="T6" s="19"/>
      <c r="U6" s="237"/>
    </row>
    <row r="7" spans="1:21" ht="14.45" customHeight="1" x14ac:dyDescent="0.2">
      <c r="A7" s="234"/>
      <c r="B7" s="234"/>
      <c r="C7" s="234"/>
      <c r="D7" s="234"/>
      <c r="E7" s="234"/>
      <c r="F7" s="234"/>
      <c r="G7" s="234"/>
      <c r="H7" s="234"/>
      <c r="I7" s="234"/>
      <c r="J7" s="19"/>
      <c r="K7" s="235"/>
      <c r="L7" s="235"/>
      <c r="M7" s="235"/>
      <c r="N7" s="235"/>
      <c r="O7" s="235"/>
      <c r="P7" s="235"/>
      <c r="Q7" s="235"/>
      <c r="R7" s="235"/>
      <c r="S7" s="235"/>
      <c r="T7" s="19"/>
      <c r="U7" s="237"/>
    </row>
    <row r="8" spans="1:21" ht="14.45" customHeight="1" x14ac:dyDescent="0.2">
      <c r="A8" s="234"/>
      <c r="B8" s="234"/>
      <c r="C8" s="234"/>
      <c r="D8" s="234"/>
      <c r="E8" s="234"/>
      <c r="F8" s="234"/>
      <c r="G8" s="234"/>
      <c r="H8" s="234"/>
      <c r="I8" s="234"/>
      <c r="J8" s="19"/>
      <c r="K8" s="235"/>
      <c r="L8" s="235"/>
      <c r="M8" s="235"/>
      <c r="N8" s="235"/>
      <c r="O8" s="235"/>
      <c r="P8" s="235"/>
      <c r="Q8" s="235"/>
      <c r="R8" s="235"/>
      <c r="S8" s="235"/>
      <c r="T8" s="19"/>
    </row>
    <row r="9" spans="1:21" ht="14.45" customHeight="1" x14ac:dyDescent="0.2">
      <c r="A9" s="234"/>
      <c r="B9" s="234"/>
      <c r="C9" s="234"/>
      <c r="D9" s="234"/>
      <c r="E9" s="234"/>
      <c r="F9" s="234"/>
      <c r="G9" s="234"/>
      <c r="H9" s="234"/>
      <c r="I9" s="234"/>
      <c r="J9" s="19"/>
      <c r="K9" s="235"/>
      <c r="L9" s="235"/>
      <c r="M9" s="235"/>
      <c r="N9" s="235"/>
      <c r="O9" s="235"/>
      <c r="P9" s="235"/>
      <c r="Q9" s="235"/>
      <c r="R9" s="235"/>
      <c r="S9" s="235"/>
      <c r="T9" s="19"/>
      <c r="U9" s="231" t="s">
        <v>270</v>
      </c>
    </row>
    <row r="10" spans="1:21" ht="14.25" x14ac:dyDescent="0.2">
      <c r="A10" s="234"/>
      <c r="B10" s="234"/>
      <c r="C10" s="234"/>
      <c r="D10" s="234"/>
      <c r="E10" s="234"/>
      <c r="F10" s="234"/>
      <c r="G10" s="234"/>
      <c r="H10" s="234"/>
      <c r="I10" s="234"/>
      <c r="J10" s="19"/>
      <c r="K10" s="235"/>
      <c r="L10" s="235"/>
      <c r="M10" s="235"/>
      <c r="N10" s="235"/>
      <c r="O10" s="235"/>
      <c r="P10" s="235"/>
      <c r="Q10" s="235"/>
      <c r="R10" s="235"/>
      <c r="S10" s="235"/>
      <c r="T10" s="19"/>
      <c r="U10" s="231"/>
    </row>
    <row r="11" spans="1:21" ht="14.25" x14ac:dyDescent="0.2">
      <c r="A11" s="234"/>
      <c r="B11" s="234"/>
      <c r="C11" s="234"/>
      <c r="D11" s="234"/>
      <c r="E11" s="234"/>
      <c r="F11" s="234"/>
      <c r="G11" s="234"/>
      <c r="H11" s="234"/>
      <c r="I11" s="234"/>
      <c r="J11" s="19"/>
      <c r="K11" s="235"/>
      <c r="L11" s="235"/>
      <c r="M11" s="235"/>
      <c r="N11" s="235"/>
      <c r="O11" s="235"/>
      <c r="P11" s="235"/>
      <c r="Q11" s="235"/>
      <c r="R11" s="235"/>
      <c r="S11" s="235"/>
      <c r="T11" s="19"/>
    </row>
    <row r="12" spans="1:21" ht="14.25" x14ac:dyDescent="0.2">
      <c r="A12" s="234"/>
      <c r="B12" s="234"/>
      <c r="C12" s="234"/>
      <c r="D12" s="234"/>
      <c r="E12" s="234"/>
      <c r="F12" s="234"/>
      <c r="G12" s="234"/>
      <c r="H12" s="234"/>
      <c r="I12" s="234"/>
      <c r="J12" s="19"/>
      <c r="K12" s="235"/>
      <c r="L12" s="235"/>
      <c r="M12" s="235"/>
      <c r="N12" s="235"/>
      <c r="O12" s="235"/>
      <c r="P12" s="235"/>
      <c r="Q12" s="235"/>
      <c r="R12" s="235"/>
      <c r="S12" s="235"/>
      <c r="T12" s="19"/>
    </row>
    <row r="13" spans="1:21" ht="14.25" x14ac:dyDescent="0.2">
      <c r="A13" s="234"/>
      <c r="B13" s="234"/>
      <c r="C13" s="234"/>
      <c r="D13" s="234"/>
      <c r="E13" s="234"/>
      <c r="F13" s="234"/>
      <c r="G13" s="234"/>
      <c r="H13" s="234"/>
      <c r="I13" s="234"/>
      <c r="J13" s="19"/>
      <c r="K13" s="235"/>
      <c r="L13" s="235"/>
      <c r="M13" s="235"/>
      <c r="N13" s="235"/>
      <c r="O13" s="235"/>
      <c r="P13" s="235"/>
      <c r="Q13" s="235"/>
      <c r="R13" s="235"/>
      <c r="S13" s="235"/>
      <c r="T13" s="19"/>
    </row>
    <row r="14" spans="1:21" ht="14.25" x14ac:dyDescent="0.2">
      <c r="A14" s="234"/>
      <c r="B14" s="234"/>
      <c r="C14" s="234"/>
      <c r="D14" s="234"/>
      <c r="E14" s="234"/>
      <c r="F14" s="234"/>
      <c r="G14" s="234"/>
      <c r="H14" s="234"/>
      <c r="I14" s="234"/>
      <c r="J14" s="19"/>
      <c r="K14" s="235"/>
      <c r="L14" s="235"/>
      <c r="M14" s="235"/>
      <c r="N14" s="235"/>
      <c r="O14" s="235"/>
      <c r="P14" s="235"/>
      <c r="Q14" s="235"/>
      <c r="R14" s="235"/>
      <c r="S14" s="235"/>
      <c r="T14" s="19"/>
    </row>
    <row r="15" spans="1:21" ht="14.25" x14ac:dyDescent="0.2">
      <c r="A15" s="234"/>
      <c r="B15" s="234"/>
      <c r="C15" s="234"/>
      <c r="D15" s="234"/>
      <c r="E15" s="234"/>
      <c r="F15" s="234"/>
      <c r="G15" s="234"/>
      <c r="H15" s="234"/>
      <c r="I15" s="234"/>
      <c r="J15" s="19"/>
      <c r="K15" s="235"/>
      <c r="L15" s="235"/>
      <c r="M15" s="235"/>
      <c r="N15" s="235"/>
      <c r="O15" s="235"/>
      <c r="P15" s="235"/>
      <c r="Q15" s="235"/>
      <c r="R15" s="235"/>
      <c r="S15" s="235"/>
      <c r="T15" s="19"/>
    </row>
    <row r="16" spans="1:21" ht="14.45" customHeight="1" x14ac:dyDescent="0.2">
      <c r="A16" s="234"/>
      <c r="B16" s="234"/>
      <c r="C16" s="234"/>
      <c r="D16" s="234"/>
      <c r="E16" s="234"/>
      <c r="F16" s="234"/>
      <c r="G16" s="234"/>
      <c r="H16" s="234"/>
      <c r="I16" s="234"/>
      <c r="J16" s="19"/>
      <c r="K16" s="235"/>
      <c r="L16" s="235"/>
      <c r="M16" s="235"/>
      <c r="N16" s="235"/>
      <c r="O16" s="235"/>
      <c r="P16" s="235"/>
      <c r="Q16" s="235"/>
      <c r="R16" s="235"/>
      <c r="S16" s="235"/>
      <c r="T16" s="19"/>
    </row>
    <row r="17" spans="1:20" ht="14.25" x14ac:dyDescent="0.2">
      <c r="A17" s="234"/>
      <c r="B17" s="234"/>
      <c r="C17" s="234"/>
      <c r="D17" s="234"/>
      <c r="E17" s="234"/>
      <c r="F17" s="234"/>
      <c r="G17" s="234"/>
      <c r="H17" s="234"/>
      <c r="I17" s="234"/>
      <c r="J17" s="19"/>
      <c r="K17" s="235"/>
      <c r="L17" s="235"/>
      <c r="M17" s="235"/>
      <c r="N17" s="235"/>
      <c r="O17" s="235"/>
      <c r="P17" s="235"/>
      <c r="Q17" s="235"/>
      <c r="R17" s="235"/>
      <c r="S17" s="235"/>
      <c r="T17" s="19"/>
    </row>
    <row r="18" spans="1:20" ht="14.45" customHeight="1" x14ac:dyDescent="0.2">
      <c r="A18" s="234"/>
      <c r="B18" s="234"/>
      <c r="C18" s="234"/>
      <c r="D18" s="234"/>
      <c r="E18" s="234"/>
      <c r="F18" s="234"/>
      <c r="G18" s="234"/>
      <c r="H18" s="234"/>
      <c r="I18" s="234"/>
      <c r="J18" s="19"/>
      <c r="K18" s="235"/>
      <c r="L18" s="235"/>
      <c r="M18" s="235"/>
      <c r="N18" s="235"/>
      <c r="O18" s="235"/>
      <c r="P18" s="235"/>
      <c r="Q18" s="235"/>
      <c r="R18" s="235"/>
      <c r="S18" s="235"/>
      <c r="T18" s="19"/>
    </row>
    <row r="19" spans="1:20" ht="14.25" x14ac:dyDescent="0.2">
      <c r="A19" s="234"/>
      <c r="B19" s="234"/>
      <c r="C19" s="234"/>
      <c r="D19" s="234"/>
      <c r="E19" s="234"/>
      <c r="F19" s="234"/>
      <c r="G19" s="234"/>
      <c r="H19" s="234"/>
      <c r="I19" s="234"/>
      <c r="J19" s="19"/>
      <c r="K19" s="235"/>
      <c r="L19" s="235"/>
      <c r="M19" s="235"/>
      <c r="N19" s="235"/>
      <c r="O19" s="235"/>
      <c r="P19" s="235"/>
      <c r="Q19" s="235"/>
      <c r="R19" s="235"/>
      <c r="S19" s="235"/>
      <c r="T19" s="19"/>
    </row>
    <row r="20" spans="1:20" ht="14.25" x14ac:dyDescent="0.2">
      <c r="A20" s="234"/>
      <c r="B20" s="234"/>
      <c r="C20" s="234"/>
      <c r="D20" s="234"/>
      <c r="E20" s="234"/>
      <c r="F20" s="234"/>
      <c r="G20" s="234"/>
      <c r="H20" s="234"/>
      <c r="I20" s="234"/>
      <c r="J20" s="19"/>
      <c r="K20" s="235"/>
      <c r="L20" s="235"/>
      <c r="M20" s="235"/>
      <c r="N20" s="235"/>
      <c r="O20" s="235"/>
      <c r="P20" s="235"/>
      <c r="Q20" s="235"/>
      <c r="R20" s="235"/>
      <c r="S20" s="235"/>
      <c r="T20" s="19"/>
    </row>
    <row r="21" spans="1:20" ht="14.25" x14ac:dyDescent="0.2">
      <c r="A21" s="234"/>
      <c r="B21" s="234"/>
      <c r="C21" s="234"/>
      <c r="D21" s="234"/>
      <c r="E21" s="234"/>
      <c r="F21" s="234"/>
      <c r="G21" s="234"/>
      <c r="H21" s="234"/>
      <c r="I21" s="234"/>
      <c r="J21" s="19"/>
      <c r="K21" s="235"/>
      <c r="L21" s="235"/>
      <c r="M21" s="235"/>
      <c r="N21" s="235"/>
      <c r="O21" s="235"/>
      <c r="P21" s="235"/>
      <c r="Q21" s="235"/>
      <c r="R21" s="235"/>
      <c r="S21" s="235"/>
      <c r="T21" s="19"/>
    </row>
    <row r="22" spans="1:20" ht="14.25" x14ac:dyDescent="0.2">
      <c r="A22" s="234"/>
      <c r="B22" s="234"/>
      <c r="C22" s="234"/>
      <c r="D22" s="234"/>
      <c r="E22" s="234"/>
      <c r="F22" s="234"/>
      <c r="G22" s="234"/>
      <c r="H22" s="234"/>
      <c r="I22" s="234"/>
      <c r="J22" s="19"/>
      <c r="K22" s="235"/>
      <c r="L22" s="235"/>
      <c r="M22" s="235"/>
      <c r="N22" s="235"/>
      <c r="O22" s="235"/>
      <c r="P22" s="235"/>
      <c r="Q22" s="235"/>
      <c r="R22" s="235"/>
      <c r="S22" s="235"/>
      <c r="T22" s="19"/>
    </row>
    <row r="23" spans="1:20" ht="14.25" x14ac:dyDescent="0.2">
      <c r="A23" s="234"/>
      <c r="B23" s="234"/>
      <c r="C23" s="234"/>
      <c r="D23" s="234"/>
      <c r="E23" s="234"/>
      <c r="F23" s="234"/>
      <c r="G23" s="234"/>
      <c r="H23" s="234"/>
      <c r="I23" s="234"/>
      <c r="J23" s="19"/>
      <c r="K23" s="235"/>
      <c r="L23" s="235"/>
      <c r="M23" s="235"/>
      <c r="N23" s="235"/>
      <c r="O23" s="235"/>
      <c r="P23" s="235"/>
      <c r="Q23" s="235"/>
      <c r="R23" s="235"/>
      <c r="S23" s="235"/>
      <c r="T23" s="19"/>
    </row>
    <row r="24" spans="1:20" ht="14.25" x14ac:dyDescent="0.2">
      <c r="A24" s="234"/>
      <c r="B24" s="234"/>
      <c r="C24" s="234"/>
      <c r="D24" s="234"/>
      <c r="E24" s="234"/>
      <c r="F24" s="234"/>
      <c r="G24" s="234"/>
      <c r="H24" s="234"/>
      <c r="I24" s="234"/>
      <c r="J24" s="19"/>
      <c r="K24" s="235"/>
      <c r="L24" s="235"/>
      <c r="M24" s="235"/>
      <c r="N24" s="235"/>
      <c r="O24" s="235"/>
      <c r="P24" s="235"/>
      <c r="Q24" s="235"/>
      <c r="R24" s="235"/>
      <c r="S24" s="235"/>
      <c r="T24" s="19"/>
    </row>
    <row r="25" spans="1:20" ht="14.25" x14ac:dyDescent="0.2">
      <c r="A25" s="234"/>
      <c r="B25" s="234"/>
      <c r="C25" s="234"/>
      <c r="D25" s="234"/>
      <c r="E25" s="234"/>
      <c r="F25" s="234"/>
      <c r="G25" s="234"/>
      <c r="H25" s="234"/>
      <c r="I25" s="234"/>
      <c r="J25" s="19"/>
      <c r="K25" s="235"/>
      <c r="L25" s="235"/>
      <c r="M25" s="235"/>
      <c r="N25" s="235"/>
      <c r="O25" s="235"/>
      <c r="P25" s="235"/>
      <c r="Q25" s="235"/>
      <c r="R25" s="235"/>
      <c r="S25" s="235"/>
      <c r="T25" s="19"/>
    </row>
    <row r="26" spans="1:20" ht="14.25" x14ac:dyDescent="0.2">
      <c r="A26" s="234"/>
      <c r="B26" s="234"/>
      <c r="C26" s="234"/>
      <c r="D26" s="234"/>
      <c r="E26" s="234"/>
      <c r="F26" s="234"/>
      <c r="G26" s="234"/>
      <c r="H26" s="234"/>
      <c r="I26" s="234"/>
      <c r="J26" s="19"/>
      <c r="K26" s="235"/>
      <c r="L26" s="235"/>
      <c r="M26" s="235"/>
      <c r="N26" s="235"/>
      <c r="O26" s="235"/>
      <c r="P26" s="235"/>
      <c r="Q26" s="235"/>
      <c r="R26" s="235"/>
      <c r="S26" s="235"/>
      <c r="T26" s="19"/>
    </row>
    <row r="27" spans="1:20" ht="14.25" x14ac:dyDescent="0.2">
      <c r="A27" s="234"/>
      <c r="B27" s="234"/>
      <c r="C27" s="234"/>
      <c r="D27" s="234"/>
      <c r="E27" s="234"/>
      <c r="F27" s="234"/>
      <c r="G27" s="234"/>
      <c r="H27" s="234"/>
      <c r="I27" s="234"/>
      <c r="J27" s="19"/>
      <c r="K27" s="235"/>
      <c r="L27" s="235"/>
      <c r="M27" s="235"/>
      <c r="N27" s="235"/>
      <c r="O27" s="235"/>
      <c r="P27" s="235"/>
      <c r="Q27" s="235"/>
      <c r="R27" s="235"/>
      <c r="S27" s="235"/>
      <c r="T27" s="19"/>
    </row>
    <row r="28" spans="1:20" ht="14.25" x14ac:dyDescent="0.2">
      <c r="A28" s="234"/>
      <c r="B28" s="234"/>
      <c r="C28" s="234"/>
      <c r="D28" s="234"/>
      <c r="E28" s="234"/>
      <c r="F28" s="234"/>
      <c r="G28" s="234"/>
      <c r="H28" s="234"/>
      <c r="I28" s="234"/>
      <c r="J28" s="19"/>
      <c r="K28" s="235"/>
      <c r="L28" s="235"/>
      <c r="M28" s="235"/>
      <c r="N28" s="235"/>
      <c r="O28" s="235"/>
      <c r="P28" s="235"/>
      <c r="Q28" s="235"/>
      <c r="R28" s="235"/>
      <c r="S28" s="235"/>
      <c r="T28" s="19"/>
    </row>
    <row r="29" spans="1:20" ht="14.25" x14ac:dyDescent="0.2">
      <c r="A29" s="234"/>
      <c r="B29" s="234"/>
      <c r="C29" s="234"/>
      <c r="D29" s="234"/>
      <c r="E29" s="234"/>
      <c r="F29" s="234"/>
      <c r="G29" s="234"/>
      <c r="H29" s="234"/>
      <c r="I29" s="234"/>
      <c r="J29" s="19"/>
      <c r="K29" s="235"/>
      <c r="L29" s="235"/>
      <c r="M29" s="235"/>
      <c r="N29" s="235"/>
      <c r="O29" s="235"/>
      <c r="P29" s="235"/>
      <c r="Q29" s="235"/>
      <c r="R29" s="235"/>
      <c r="S29" s="235"/>
      <c r="T29" s="19"/>
    </row>
    <row r="30" spans="1:20" ht="14.25" x14ac:dyDescent="0.2">
      <c r="A30" s="234"/>
      <c r="B30" s="234"/>
      <c r="C30" s="234"/>
      <c r="D30" s="234"/>
      <c r="E30" s="234"/>
      <c r="F30" s="234"/>
      <c r="G30" s="234"/>
      <c r="H30" s="234"/>
      <c r="I30" s="234"/>
      <c r="J30" s="19"/>
      <c r="K30" s="235"/>
      <c r="L30" s="235"/>
      <c r="M30" s="235"/>
      <c r="N30" s="235"/>
      <c r="O30" s="235"/>
      <c r="P30" s="235"/>
      <c r="Q30" s="235"/>
      <c r="R30" s="235"/>
      <c r="S30" s="235"/>
      <c r="T30" s="19"/>
    </row>
    <row r="31" spans="1:20" ht="14.25" x14ac:dyDescent="0.2">
      <c r="A31" s="234"/>
      <c r="B31" s="234"/>
      <c r="C31" s="234"/>
      <c r="D31" s="234"/>
      <c r="E31" s="234"/>
      <c r="F31" s="234"/>
      <c r="G31" s="234"/>
      <c r="H31" s="234"/>
      <c r="I31" s="234"/>
      <c r="J31" s="19"/>
      <c r="K31" s="235"/>
      <c r="L31" s="235"/>
      <c r="M31" s="235"/>
      <c r="N31" s="235"/>
      <c r="O31" s="235"/>
      <c r="P31" s="235"/>
      <c r="Q31" s="235"/>
      <c r="R31" s="235"/>
      <c r="S31" s="235"/>
      <c r="T31" s="19"/>
    </row>
    <row r="32" spans="1:20" ht="14.25" x14ac:dyDescent="0.2">
      <c r="A32" s="234"/>
      <c r="B32" s="234"/>
      <c r="C32" s="234"/>
      <c r="D32" s="234"/>
      <c r="E32" s="234"/>
      <c r="F32" s="234"/>
      <c r="G32" s="234"/>
      <c r="H32" s="234"/>
      <c r="I32" s="234"/>
      <c r="J32" s="19"/>
      <c r="K32" s="235"/>
      <c r="L32" s="235"/>
      <c r="M32" s="235"/>
      <c r="N32" s="235"/>
      <c r="O32" s="235"/>
      <c r="P32" s="235"/>
      <c r="Q32" s="235"/>
      <c r="R32" s="235"/>
      <c r="S32" s="235"/>
      <c r="T32" s="19"/>
    </row>
    <row r="33" spans="1:20" ht="14.25" x14ac:dyDescent="0.2">
      <c r="A33" s="234"/>
      <c r="B33" s="234"/>
      <c r="C33" s="234"/>
      <c r="D33" s="234"/>
      <c r="E33" s="234"/>
      <c r="F33" s="234"/>
      <c r="G33" s="234"/>
      <c r="H33" s="234"/>
      <c r="I33" s="234"/>
      <c r="J33" s="19"/>
      <c r="K33" s="235"/>
      <c r="L33" s="235"/>
      <c r="M33" s="235"/>
      <c r="N33" s="235"/>
      <c r="O33" s="235"/>
      <c r="P33" s="235"/>
      <c r="Q33" s="235"/>
      <c r="R33" s="235"/>
      <c r="S33" s="235"/>
      <c r="T33" s="19"/>
    </row>
    <row r="34" spans="1:20" ht="14.25" x14ac:dyDescent="0.2">
      <c r="A34" s="234"/>
      <c r="B34" s="234"/>
      <c r="C34" s="234"/>
      <c r="D34" s="234"/>
      <c r="E34" s="234"/>
      <c r="F34" s="234"/>
      <c r="G34" s="234"/>
      <c r="H34" s="234"/>
      <c r="I34" s="234"/>
      <c r="J34" s="19"/>
      <c r="K34" s="235"/>
      <c r="L34" s="235"/>
      <c r="M34" s="235"/>
      <c r="N34" s="235"/>
      <c r="O34" s="235"/>
      <c r="P34" s="235"/>
      <c r="Q34" s="235"/>
      <c r="R34" s="235"/>
      <c r="S34" s="235"/>
      <c r="T34" s="19"/>
    </row>
    <row r="35" spans="1:20" ht="14.25" x14ac:dyDescent="0.2">
      <c r="A35" s="234"/>
      <c r="B35" s="234"/>
      <c r="C35" s="234"/>
      <c r="D35" s="234"/>
      <c r="E35" s="234"/>
      <c r="F35" s="234"/>
      <c r="G35" s="234"/>
      <c r="H35" s="234"/>
      <c r="I35" s="234"/>
      <c r="J35" s="19"/>
      <c r="K35" s="235"/>
      <c r="L35" s="235"/>
      <c r="M35" s="235"/>
      <c r="N35" s="235"/>
      <c r="O35" s="235"/>
      <c r="P35" s="235"/>
      <c r="Q35" s="235"/>
      <c r="R35" s="235"/>
      <c r="S35" s="235"/>
      <c r="T35" s="19"/>
    </row>
    <row r="36" spans="1:20" ht="14.25" x14ac:dyDescent="0.2">
      <c r="A36" s="234"/>
      <c r="B36" s="234"/>
      <c r="C36" s="234"/>
      <c r="D36" s="234"/>
      <c r="E36" s="234"/>
      <c r="F36" s="234"/>
      <c r="G36" s="234"/>
      <c r="H36" s="234"/>
      <c r="I36" s="234"/>
      <c r="J36" s="19"/>
      <c r="K36" s="235"/>
      <c r="L36" s="235"/>
      <c r="M36" s="235"/>
      <c r="N36" s="235"/>
      <c r="O36" s="235"/>
      <c r="P36" s="235"/>
      <c r="Q36" s="235"/>
      <c r="R36" s="235"/>
      <c r="S36" s="235"/>
      <c r="T36" s="19"/>
    </row>
    <row r="37" spans="1:20" ht="14.25" x14ac:dyDescent="0.2">
      <c r="A37" s="234"/>
      <c r="B37" s="234"/>
      <c r="C37" s="234"/>
      <c r="D37" s="234"/>
      <c r="E37" s="234"/>
      <c r="F37" s="234"/>
      <c r="G37" s="234"/>
      <c r="H37" s="234"/>
      <c r="I37" s="234"/>
      <c r="J37" s="19"/>
      <c r="K37" s="235"/>
      <c r="L37" s="235"/>
      <c r="M37" s="235"/>
      <c r="N37" s="235"/>
      <c r="O37" s="235"/>
      <c r="P37" s="235"/>
      <c r="Q37" s="235"/>
      <c r="R37" s="235"/>
      <c r="S37" s="235"/>
      <c r="T37" s="19"/>
    </row>
    <row r="38" spans="1:20" ht="14.25" x14ac:dyDescent="0.2">
      <c r="A38" s="234"/>
      <c r="B38" s="234"/>
      <c r="C38" s="234"/>
      <c r="D38" s="234"/>
      <c r="E38" s="234"/>
      <c r="F38" s="234"/>
      <c r="G38" s="234"/>
      <c r="H38" s="234"/>
      <c r="I38" s="234"/>
      <c r="J38" s="19"/>
      <c r="K38" s="235"/>
      <c r="L38" s="235"/>
      <c r="M38" s="235"/>
      <c r="N38" s="235"/>
      <c r="O38" s="235"/>
      <c r="P38" s="235"/>
      <c r="Q38" s="235"/>
      <c r="R38" s="235"/>
      <c r="S38" s="235"/>
      <c r="T38" s="19"/>
    </row>
    <row r="39" spans="1:20" ht="14.25" x14ac:dyDescent="0.2">
      <c r="A39" s="234"/>
      <c r="B39" s="234"/>
      <c r="C39" s="234"/>
      <c r="D39" s="234"/>
      <c r="E39" s="234"/>
      <c r="F39" s="234"/>
      <c r="G39" s="234"/>
      <c r="H39" s="234"/>
      <c r="I39" s="234"/>
      <c r="J39" s="19"/>
      <c r="K39" s="235"/>
      <c r="L39" s="235"/>
      <c r="M39" s="235"/>
      <c r="N39" s="235"/>
      <c r="O39" s="235"/>
      <c r="P39" s="235"/>
      <c r="Q39" s="235"/>
      <c r="R39" s="235"/>
      <c r="S39" s="235"/>
      <c r="T39" s="19"/>
    </row>
    <row r="40" spans="1:20" ht="14.25" x14ac:dyDescent="0.2">
      <c r="A40" s="234"/>
      <c r="B40" s="234"/>
      <c r="C40" s="234"/>
      <c r="D40" s="234"/>
      <c r="E40" s="234"/>
      <c r="F40" s="234"/>
      <c r="G40" s="234"/>
      <c r="H40" s="234"/>
      <c r="I40" s="234"/>
      <c r="J40" s="19"/>
      <c r="K40" s="235"/>
      <c r="L40" s="235"/>
      <c r="M40" s="235"/>
      <c r="N40" s="235"/>
      <c r="O40" s="235"/>
      <c r="P40" s="235"/>
      <c r="Q40" s="235"/>
      <c r="R40" s="235"/>
      <c r="S40" s="235"/>
      <c r="T40" s="19"/>
    </row>
    <row r="41" spans="1:20" ht="14.25" x14ac:dyDescent="0.2">
      <c r="A41" s="234"/>
      <c r="B41" s="234"/>
      <c r="C41" s="234"/>
      <c r="D41" s="234"/>
      <c r="E41" s="234"/>
      <c r="F41" s="234"/>
      <c r="G41" s="234"/>
      <c r="H41" s="234"/>
      <c r="I41" s="234"/>
      <c r="J41" s="19"/>
      <c r="K41" s="235"/>
      <c r="L41" s="235"/>
      <c r="M41" s="235"/>
      <c r="N41" s="235"/>
      <c r="O41" s="235"/>
      <c r="P41" s="235"/>
      <c r="Q41" s="235"/>
      <c r="R41" s="235"/>
      <c r="S41" s="235"/>
      <c r="T41" s="19"/>
    </row>
    <row r="42" spans="1:20" ht="14.25" x14ac:dyDescent="0.2">
      <c r="A42" s="234"/>
      <c r="B42" s="234"/>
      <c r="C42" s="234"/>
      <c r="D42" s="234"/>
      <c r="E42" s="234"/>
      <c r="F42" s="234"/>
      <c r="G42" s="234"/>
      <c r="H42" s="234"/>
      <c r="I42" s="234"/>
      <c r="J42" s="19"/>
      <c r="K42" s="235"/>
      <c r="L42" s="235"/>
      <c r="M42" s="235"/>
      <c r="N42" s="235"/>
      <c r="O42" s="235"/>
      <c r="P42" s="235"/>
      <c r="Q42" s="235"/>
      <c r="R42" s="235"/>
      <c r="S42" s="235"/>
      <c r="T42" s="19"/>
    </row>
    <row r="43" spans="1:20" ht="14.25" x14ac:dyDescent="0.2">
      <c r="A43" s="234"/>
      <c r="B43" s="234"/>
      <c r="C43" s="234"/>
      <c r="D43" s="234"/>
      <c r="E43" s="234"/>
      <c r="F43" s="234"/>
      <c r="G43" s="234"/>
      <c r="H43" s="234"/>
      <c r="I43" s="234"/>
      <c r="J43" s="19"/>
      <c r="K43" s="235"/>
      <c r="L43" s="235"/>
      <c r="M43" s="235"/>
      <c r="N43" s="235"/>
      <c r="O43" s="235"/>
      <c r="P43" s="235"/>
      <c r="Q43" s="235"/>
      <c r="R43" s="235"/>
      <c r="S43" s="235"/>
      <c r="T43" s="19"/>
    </row>
    <row r="44" spans="1:20" ht="14.25" x14ac:dyDescent="0.2">
      <c r="A44" s="234"/>
      <c r="B44" s="234"/>
      <c r="C44" s="234"/>
      <c r="D44" s="234"/>
      <c r="E44" s="234"/>
      <c r="F44" s="234"/>
      <c r="G44" s="234"/>
      <c r="H44" s="234"/>
      <c r="I44" s="234"/>
      <c r="J44" s="19"/>
      <c r="K44" s="235"/>
      <c r="L44" s="235"/>
      <c r="M44" s="235"/>
      <c r="N44" s="235"/>
      <c r="O44" s="235"/>
      <c r="P44" s="235"/>
      <c r="Q44" s="235"/>
      <c r="R44" s="235"/>
      <c r="S44" s="235"/>
      <c r="T44" s="19"/>
    </row>
    <row r="45" spans="1:20" ht="14.25" x14ac:dyDescent="0.2">
      <c r="A45" s="234"/>
      <c r="B45" s="234"/>
      <c r="C45" s="234"/>
      <c r="D45" s="234"/>
      <c r="E45" s="234"/>
      <c r="F45" s="234"/>
      <c r="G45" s="234"/>
      <c r="H45" s="234"/>
      <c r="I45" s="234"/>
      <c r="J45" s="19"/>
      <c r="K45" s="235"/>
      <c r="L45" s="235"/>
      <c r="M45" s="235"/>
      <c r="N45" s="235"/>
      <c r="O45" s="235"/>
      <c r="P45" s="235"/>
      <c r="Q45" s="235"/>
      <c r="R45" s="235"/>
      <c r="S45" s="235"/>
      <c r="T45" s="19"/>
    </row>
    <row r="46" spans="1:20" ht="14.25" x14ac:dyDescent="0.2">
      <c r="A46" s="234"/>
      <c r="B46" s="234"/>
      <c r="C46" s="234"/>
      <c r="D46" s="234"/>
      <c r="E46" s="234"/>
      <c r="F46" s="234"/>
      <c r="G46" s="234"/>
      <c r="H46" s="234"/>
      <c r="I46" s="234"/>
      <c r="J46" s="19"/>
      <c r="K46" s="235"/>
      <c r="L46" s="235"/>
      <c r="M46" s="235"/>
      <c r="N46" s="235"/>
      <c r="O46" s="235"/>
      <c r="P46" s="235"/>
      <c r="Q46" s="235"/>
      <c r="R46" s="235"/>
      <c r="S46" s="235"/>
      <c r="T46" s="19"/>
    </row>
    <row r="47" spans="1:20" ht="14.25" x14ac:dyDescent="0.2">
      <c r="A47" s="234"/>
      <c r="B47" s="234"/>
      <c r="C47" s="234"/>
      <c r="D47" s="234"/>
      <c r="E47" s="234"/>
      <c r="F47" s="234"/>
      <c r="G47" s="234"/>
      <c r="H47" s="234"/>
      <c r="I47" s="234"/>
      <c r="J47" s="19"/>
      <c r="K47" s="235"/>
      <c r="L47" s="235"/>
      <c r="M47" s="235"/>
      <c r="N47" s="235"/>
      <c r="O47" s="235"/>
      <c r="P47" s="235"/>
      <c r="Q47" s="235"/>
      <c r="R47" s="235"/>
      <c r="S47" s="235"/>
      <c r="T47" s="19"/>
    </row>
    <row r="48" spans="1:20" ht="14.25" x14ac:dyDescent="0.2">
      <c r="A48" s="234"/>
      <c r="B48" s="234"/>
      <c r="C48" s="234"/>
      <c r="D48" s="234"/>
      <c r="E48" s="234"/>
      <c r="F48" s="234"/>
      <c r="G48" s="234"/>
      <c r="H48" s="234"/>
      <c r="I48" s="234"/>
      <c r="J48" s="19"/>
      <c r="K48" s="235"/>
      <c r="L48" s="235"/>
      <c r="M48" s="235"/>
      <c r="N48" s="235"/>
      <c r="O48" s="235"/>
      <c r="P48" s="235"/>
      <c r="Q48" s="235"/>
      <c r="R48" s="235"/>
      <c r="S48" s="235"/>
      <c r="T48" s="19"/>
    </row>
    <row r="49" spans="1:29" ht="14.25" x14ac:dyDescent="0.2">
      <c r="A49" s="234"/>
      <c r="B49" s="234"/>
      <c r="C49" s="234"/>
      <c r="D49" s="234"/>
      <c r="E49" s="234"/>
      <c r="F49" s="234"/>
      <c r="G49" s="234"/>
      <c r="H49" s="234"/>
      <c r="I49" s="234"/>
      <c r="J49" s="19"/>
      <c r="K49" s="235"/>
      <c r="L49" s="235"/>
      <c r="M49" s="235"/>
      <c r="N49" s="235"/>
      <c r="O49" s="235"/>
      <c r="P49" s="235"/>
      <c r="Q49" s="235"/>
      <c r="R49" s="235"/>
      <c r="S49" s="235"/>
      <c r="T49" s="19"/>
    </row>
    <row r="50" spans="1:29" ht="14.25" x14ac:dyDescent="0.2">
      <c r="A50" s="234"/>
      <c r="B50" s="234"/>
      <c r="C50" s="234"/>
      <c r="D50" s="234"/>
      <c r="E50" s="234"/>
      <c r="F50" s="234"/>
      <c r="G50" s="234"/>
      <c r="H50" s="234"/>
      <c r="I50" s="234"/>
      <c r="J50" s="19"/>
      <c r="K50" s="235"/>
      <c r="L50" s="235"/>
      <c r="M50" s="235"/>
      <c r="N50" s="235"/>
      <c r="O50" s="235"/>
      <c r="P50" s="235"/>
      <c r="Q50" s="235"/>
      <c r="R50" s="235"/>
      <c r="S50" s="235"/>
      <c r="T50" s="19"/>
    </row>
    <row r="51" spans="1:29" ht="14.25" x14ac:dyDescent="0.2">
      <c r="A51" s="234"/>
      <c r="B51" s="234"/>
      <c r="C51" s="234"/>
      <c r="D51" s="234"/>
      <c r="E51" s="234"/>
      <c r="F51" s="234"/>
      <c r="G51" s="234"/>
      <c r="H51" s="234"/>
      <c r="I51" s="234"/>
      <c r="J51" s="19"/>
      <c r="K51" s="235"/>
      <c r="L51" s="235"/>
      <c r="M51" s="235"/>
      <c r="N51" s="235"/>
      <c r="O51" s="235"/>
      <c r="P51" s="235"/>
      <c r="Q51" s="235"/>
      <c r="R51" s="235"/>
      <c r="S51" s="235"/>
      <c r="T51" s="19"/>
    </row>
    <row r="52" spans="1:29" ht="14.25" x14ac:dyDescent="0.2">
      <c r="A52" s="234"/>
      <c r="B52" s="234"/>
      <c r="C52" s="234"/>
      <c r="D52" s="234"/>
      <c r="E52" s="234"/>
      <c r="F52" s="234"/>
      <c r="G52" s="234"/>
      <c r="H52" s="234"/>
      <c r="I52" s="234"/>
      <c r="J52" s="19"/>
      <c r="K52" s="235"/>
      <c r="L52" s="235"/>
      <c r="M52" s="235"/>
      <c r="N52" s="235"/>
      <c r="O52" s="235"/>
      <c r="P52" s="235"/>
      <c r="Q52" s="235"/>
      <c r="R52" s="235"/>
      <c r="S52" s="235"/>
      <c r="T52" s="19"/>
    </row>
    <row r="53" spans="1:29" ht="14.45" customHeight="1" x14ac:dyDescent="0.2">
      <c r="A53" s="234"/>
      <c r="B53" s="234"/>
      <c r="C53" s="234"/>
      <c r="D53" s="234"/>
      <c r="E53" s="234"/>
      <c r="F53" s="234"/>
      <c r="G53" s="234"/>
      <c r="H53" s="234"/>
      <c r="I53" s="234"/>
      <c r="J53" s="19"/>
      <c r="K53" s="235"/>
      <c r="L53" s="235"/>
      <c r="M53" s="235"/>
      <c r="N53" s="235"/>
      <c r="O53" s="235"/>
      <c r="P53" s="235"/>
      <c r="Q53" s="235"/>
      <c r="R53" s="235"/>
      <c r="S53" s="235"/>
      <c r="T53" s="19"/>
    </row>
    <row r="54" spans="1:29" ht="14.25" x14ac:dyDescent="0.2">
      <c r="A54" s="234"/>
      <c r="B54" s="234"/>
      <c r="C54" s="234"/>
      <c r="D54" s="234"/>
      <c r="E54" s="234"/>
      <c r="F54" s="234"/>
      <c r="G54" s="234"/>
      <c r="H54" s="234"/>
      <c r="I54" s="234"/>
      <c r="J54" s="19"/>
      <c r="K54" s="235"/>
      <c r="L54" s="235"/>
      <c r="M54" s="235"/>
      <c r="N54" s="235"/>
      <c r="O54" s="235"/>
      <c r="P54" s="235"/>
      <c r="Q54" s="235"/>
      <c r="R54" s="235"/>
      <c r="S54" s="235"/>
      <c r="T54" s="19"/>
    </row>
    <row r="55" spans="1:29" ht="14.25" x14ac:dyDescent="0.2">
      <c r="A55" s="234"/>
      <c r="B55" s="234"/>
      <c r="C55" s="234"/>
      <c r="D55" s="234"/>
      <c r="E55" s="234"/>
      <c r="F55" s="234"/>
      <c r="G55" s="234"/>
      <c r="H55" s="234"/>
      <c r="I55" s="234"/>
      <c r="J55" s="19"/>
      <c r="K55" s="235"/>
      <c r="L55" s="235"/>
      <c r="M55" s="235"/>
      <c r="N55" s="235"/>
      <c r="O55" s="235"/>
      <c r="P55" s="235"/>
      <c r="Q55" s="235"/>
      <c r="R55" s="235"/>
      <c r="S55" s="235"/>
      <c r="T55" s="19"/>
    </row>
    <row r="56" spans="1:29" ht="14.25" x14ac:dyDescent="0.2">
      <c r="A56" s="234"/>
      <c r="B56" s="234"/>
      <c r="C56" s="234"/>
      <c r="D56" s="234"/>
      <c r="E56" s="234"/>
      <c r="F56" s="234"/>
      <c r="G56" s="234"/>
      <c r="H56" s="234"/>
      <c r="I56" s="234"/>
      <c r="J56" s="19"/>
      <c r="K56" s="235"/>
      <c r="L56" s="235"/>
      <c r="M56" s="235"/>
      <c r="N56" s="235"/>
      <c r="O56" s="235"/>
      <c r="P56" s="235"/>
      <c r="Q56" s="235"/>
      <c r="R56" s="235"/>
      <c r="S56" s="235"/>
      <c r="T56" s="19"/>
    </row>
    <row r="57" spans="1:29" ht="14.25" x14ac:dyDescent="0.2">
      <c r="A57" s="234"/>
      <c r="B57" s="234"/>
      <c r="C57" s="234"/>
      <c r="D57" s="234"/>
      <c r="E57" s="234"/>
      <c r="F57" s="234"/>
      <c r="G57" s="234"/>
      <c r="H57" s="234"/>
      <c r="I57" s="234"/>
      <c r="J57" s="19"/>
      <c r="K57" s="235"/>
      <c r="L57" s="235"/>
      <c r="M57" s="235"/>
      <c r="N57" s="235"/>
      <c r="O57" s="235"/>
      <c r="P57" s="235"/>
      <c r="Q57" s="235"/>
      <c r="R57" s="235"/>
      <c r="S57" s="235"/>
      <c r="T57" s="19"/>
    </row>
    <row r="58" spans="1:29" ht="6" customHeight="1" x14ac:dyDescent="0.2">
      <c r="A58" s="15"/>
      <c r="B58" s="15"/>
      <c r="C58" s="15"/>
      <c r="D58" s="15"/>
      <c r="E58" s="15"/>
      <c r="F58" s="15"/>
      <c r="G58" s="15"/>
      <c r="H58" s="15"/>
      <c r="I58" s="15"/>
      <c r="J58" s="19"/>
      <c r="T58" s="19"/>
    </row>
    <row r="59" spans="1:29" ht="25.15" customHeight="1" x14ac:dyDescent="0.2">
      <c r="A59" s="232" t="s">
        <v>56</v>
      </c>
      <c r="B59" s="232"/>
      <c r="C59" s="232"/>
      <c r="D59" s="232"/>
      <c r="E59" s="232"/>
      <c r="F59" s="232"/>
      <c r="G59" s="232"/>
      <c r="H59" s="232"/>
      <c r="I59" s="232"/>
      <c r="J59" s="16"/>
      <c r="K59" s="232" t="s">
        <v>57</v>
      </c>
      <c r="L59" s="232"/>
      <c r="M59" s="232"/>
      <c r="N59" s="232"/>
      <c r="O59" s="232"/>
      <c r="P59" s="232"/>
      <c r="Q59" s="232"/>
      <c r="R59" s="232"/>
      <c r="S59" s="232"/>
      <c r="T59" s="19"/>
      <c r="U59" s="232" t="s">
        <v>58</v>
      </c>
      <c r="V59" s="232"/>
      <c r="W59" s="232"/>
      <c r="X59" s="232"/>
      <c r="Y59" s="232"/>
      <c r="Z59" s="232"/>
      <c r="AA59" s="232"/>
      <c r="AB59" s="232"/>
      <c r="AC59" s="232"/>
    </row>
    <row r="60" spans="1:29" ht="6" customHeight="1" x14ac:dyDescent="0.2">
      <c r="A60" s="15"/>
      <c r="B60" s="15"/>
      <c r="C60" s="15"/>
      <c r="D60" s="15"/>
      <c r="E60" s="15"/>
      <c r="F60" s="15"/>
      <c r="G60" s="15"/>
      <c r="H60" s="15"/>
      <c r="I60" s="15"/>
      <c r="J60" s="19"/>
      <c r="T60" s="19"/>
    </row>
    <row r="61" spans="1:29" ht="13.9" customHeight="1" x14ac:dyDescent="0.2">
      <c r="A61" s="231" t="s">
        <v>59</v>
      </c>
      <c r="B61" s="231"/>
      <c r="C61" s="231"/>
      <c r="D61" s="231"/>
      <c r="E61" s="231"/>
      <c r="F61" s="231"/>
      <c r="G61" s="231"/>
      <c r="H61" s="231"/>
      <c r="I61" s="231"/>
      <c r="J61" s="19"/>
      <c r="K61" s="231" t="s">
        <v>60</v>
      </c>
      <c r="L61" s="231"/>
      <c r="M61" s="231"/>
      <c r="N61" s="231"/>
      <c r="O61" s="231"/>
      <c r="P61" s="231"/>
      <c r="Q61" s="231"/>
      <c r="R61" s="231"/>
      <c r="S61" s="231"/>
      <c r="T61" s="19"/>
      <c r="U61" s="231" t="s">
        <v>61</v>
      </c>
      <c r="V61" s="231"/>
      <c r="W61" s="231"/>
      <c r="X61" s="231"/>
      <c r="Y61" s="231"/>
      <c r="Z61" s="231"/>
      <c r="AA61" s="231"/>
      <c r="AB61" s="231"/>
      <c r="AC61" s="231"/>
    </row>
    <row r="62" spans="1:29" ht="14.25" x14ac:dyDescent="0.2">
      <c r="A62" s="231"/>
      <c r="B62" s="231"/>
      <c r="C62" s="231"/>
      <c r="D62" s="231"/>
      <c r="E62" s="231"/>
      <c r="F62" s="231"/>
      <c r="G62" s="231"/>
      <c r="H62" s="231"/>
      <c r="I62" s="231"/>
      <c r="J62" s="19"/>
      <c r="K62" s="231"/>
      <c r="L62" s="231"/>
      <c r="M62" s="231"/>
      <c r="N62" s="231"/>
      <c r="O62" s="231"/>
      <c r="P62" s="231"/>
      <c r="Q62" s="231"/>
      <c r="R62" s="231"/>
      <c r="S62" s="231"/>
      <c r="T62" s="19"/>
      <c r="U62" s="231"/>
      <c r="V62" s="231"/>
      <c r="W62" s="231"/>
      <c r="X62" s="231"/>
      <c r="Y62" s="231"/>
      <c r="Z62" s="231"/>
      <c r="AA62" s="231"/>
      <c r="AB62" s="231"/>
      <c r="AC62" s="231"/>
    </row>
    <row r="63" spans="1:29" ht="14.25" x14ac:dyDescent="0.2">
      <c r="A63" s="231"/>
      <c r="B63" s="231"/>
      <c r="C63" s="231"/>
      <c r="D63" s="231"/>
      <c r="E63" s="231"/>
      <c r="F63" s="231"/>
      <c r="G63" s="231"/>
      <c r="H63" s="231"/>
      <c r="I63" s="231"/>
      <c r="J63" s="19"/>
      <c r="K63" s="231"/>
      <c r="L63" s="231"/>
      <c r="M63" s="231"/>
      <c r="N63" s="231"/>
      <c r="O63" s="231"/>
      <c r="P63" s="231"/>
      <c r="Q63" s="231"/>
      <c r="R63" s="231"/>
      <c r="S63" s="231"/>
      <c r="T63" s="19"/>
      <c r="U63" s="231"/>
      <c r="V63" s="231"/>
      <c r="W63" s="231"/>
      <c r="X63" s="231"/>
      <c r="Y63" s="231"/>
      <c r="Z63" s="231"/>
      <c r="AA63" s="231"/>
      <c r="AB63" s="231"/>
      <c r="AC63" s="231"/>
    </row>
    <row r="64" spans="1:29" ht="14.25" x14ac:dyDescent="0.2">
      <c r="A64" s="231"/>
      <c r="B64" s="231"/>
      <c r="C64" s="231"/>
      <c r="D64" s="231"/>
      <c r="E64" s="231"/>
      <c r="F64" s="231"/>
      <c r="G64" s="231"/>
      <c r="H64" s="231"/>
      <c r="I64" s="231"/>
      <c r="J64" s="19"/>
      <c r="K64" s="231"/>
      <c r="L64" s="231"/>
      <c r="M64" s="231"/>
      <c r="N64" s="231"/>
      <c r="O64" s="231"/>
      <c r="P64" s="231"/>
      <c r="Q64" s="231"/>
      <c r="R64" s="231"/>
      <c r="S64" s="231"/>
      <c r="T64" s="19"/>
      <c r="U64" s="231"/>
      <c r="V64" s="231"/>
      <c r="W64" s="231"/>
      <c r="X64" s="231"/>
      <c r="Y64" s="231"/>
      <c r="Z64" s="231"/>
      <c r="AA64" s="231"/>
      <c r="AB64" s="231"/>
      <c r="AC64" s="231"/>
    </row>
    <row r="65" spans="1:29" ht="14.25" x14ac:dyDescent="0.2">
      <c r="A65" s="29"/>
      <c r="B65" s="29"/>
      <c r="C65" s="29"/>
      <c r="D65" s="29"/>
      <c r="E65" s="29"/>
      <c r="F65" s="29"/>
      <c r="G65" s="29"/>
      <c r="H65" s="29"/>
      <c r="I65" s="29"/>
      <c r="J65" s="19"/>
      <c r="K65" s="231"/>
      <c r="L65" s="231"/>
      <c r="M65" s="231"/>
      <c r="N65" s="231"/>
      <c r="O65" s="231"/>
      <c r="P65" s="231"/>
      <c r="Q65" s="231"/>
      <c r="R65" s="231"/>
      <c r="S65" s="231"/>
      <c r="T65" s="19"/>
      <c r="U65" s="231"/>
      <c r="V65" s="231"/>
      <c r="W65" s="231"/>
      <c r="X65" s="231"/>
      <c r="Y65" s="231"/>
      <c r="Z65" s="231"/>
      <c r="AA65" s="231"/>
      <c r="AB65" s="231"/>
      <c r="AC65" s="231"/>
    </row>
    <row r="66" spans="1:29" ht="14.25" x14ac:dyDescent="0.2">
      <c r="A66" s="29"/>
      <c r="B66" s="29"/>
      <c r="C66" s="29"/>
      <c r="D66" s="29"/>
      <c r="E66" s="29"/>
      <c r="F66" s="29"/>
      <c r="G66" s="29"/>
      <c r="H66" s="29"/>
      <c r="I66" s="29"/>
      <c r="J66" s="19"/>
      <c r="K66" s="30"/>
      <c r="L66" s="30"/>
      <c r="M66" s="30"/>
      <c r="N66" s="30"/>
      <c r="O66" s="30"/>
      <c r="P66" s="30"/>
      <c r="Q66" s="30"/>
      <c r="R66" s="30"/>
      <c r="S66" s="30"/>
      <c r="T66" s="19"/>
    </row>
    <row r="67" spans="1:29" ht="14.25" x14ac:dyDescent="0.2">
      <c r="A67" s="29"/>
      <c r="B67" s="29"/>
      <c r="C67" s="29"/>
      <c r="D67" s="29"/>
      <c r="E67" s="29"/>
      <c r="F67" s="29"/>
      <c r="G67" s="29"/>
      <c r="H67" s="29"/>
      <c r="I67" s="29"/>
      <c r="J67" s="19"/>
      <c r="K67" s="30"/>
      <c r="L67" s="30"/>
      <c r="M67" s="30"/>
      <c r="N67" s="30"/>
      <c r="O67" s="30"/>
      <c r="P67" s="30"/>
      <c r="Q67" s="30"/>
      <c r="R67" s="30"/>
      <c r="S67" s="30"/>
      <c r="T67" s="19"/>
    </row>
    <row r="68" spans="1:29" ht="14.25" x14ac:dyDescent="0.2">
      <c r="A68" s="29"/>
      <c r="B68" s="29"/>
      <c r="C68" s="29"/>
      <c r="D68" s="29"/>
      <c r="E68" s="29"/>
      <c r="F68" s="29"/>
      <c r="G68" s="29"/>
      <c r="H68" s="29"/>
      <c r="I68" s="29"/>
      <c r="J68" s="19"/>
      <c r="K68" s="30"/>
      <c r="L68" s="30"/>
      <c r="M68" s="30"/>
      <c r="N68" s="30"/>
      <c r="O68" s="30"/>
      <c r="P68" s="30"/>
      <c r="Q68" s="30"/>
      <c r="R68" s="30"/>
      <c r="S68" s="30"/>
      <c r="T68" s="19"/>
    </row>
    <row r="69" spans="1:29" ht="14.25" x14ac:dyDescent="0.2">
      <c r="A69" s="29"/>
      <c r="B69" s="29"/>
      <c r="C69" s="29"/>
      <c r="D69" s="29"/>
      <c r="E69" s="29"/>
      <c r="F69" s="29"/>
      <c r="G69" s="29"/>
      <c r="H69" s="29"/>
      <c r="I69" s="29"/>
      <c r="J69" s="19"/>
      <c r="K69" s="30"/>
      <c r="L69" s="30"/>
      <c r="M69" s="30"/>
      <c r="N69" s="30"/>
      <c r="O69" s="30"/>
      <c r="P69" s="30"/>
      <c r="Q69" s="30"/>
      <c r="R69" s="30"/>
      <c r="S69" s="30"/>
      <c r="T69" s="19"/>
    </row>
    <row r="70" spans="1:29" ht="14.25" x14ac:dyDescent="0.2">
      <c r="A70" s="29"/>
      <c r="B70" s="29"/>
      <c r="C70" s="29"/>
      <c r="D70" s="29"/>
      <c r="E70" s="29"/>
      <c r="F70" s="29"/>
      <c r="G70" s="29"/>
      <c r="H70" s="29"/>
      <c r="I70" s="29"/>
      <c r="J70" s="19"/>
      <c r="K70" s="30"/>
      <c r="L70" s="30"/>
      <c r="M70" s="30"/>
      <c r="N70" s="30"/>
      <c r="O70" s="30"/>
      <c r="P70" s="30"/>
      <c r="Q70" s="30"/>
      <c r="R70" s="30"/>
      <c r="S70" s="30"/>
      <c r="T70" s="19"/>
    </row>
    <row r="71" spans="1:29" ht="14.25" x14ac:dyDescent="0.2">
      <c r="A71" s="29"/>
      <c r="B71" s="29"/>
      <c r="C71" s="29"/>
      <c r="D71" s="29"/>
      <c r="E71" s="29"/>
      <c r="F71" s="29"/>
      <c r="G71" s="29"/>
      <c r="H71" s="29"/>
      <c r="I71" s="29"/>
      <c r="J71" s="19"/>
      <c r="K71" s="30"/>
      <c r="L71" s="30"/>
      <c r="M71" s="30"/>
      <c r="N71" s="30"/>
      <c r="O71" s="30"/>
      <c r="P71" s="30"/>
      <c r="Q71" s="30"/>
      <c r="R71" s="30"/>
      <c r="S71" s="30"/>
      <c r="T71" s="19"/>
    </row>
    <row r="72" spans="1:29" ht="14.25" x14ac:dyDescent="0.2">
      <c r="A72" s="29"/>
      <c r="B72" s="29"/>
      <c r="C72" s="29"/>
      <c r="D72" s="29"/>
      <c r="E72" s="29"/>
      <c r="F72" s="29"/>
      <c r="G72" s="29"/>
      <c r="H72" s="29"/>
      <c r="I72" s="29"/>
      <c r="J72" s="19"/>
      <c r="K72" s="30"/>
      <c r="L72" s="30"/>
      <c r="M72" s="30"/>
      <c r="N72" s="30"/>
      <c r="O72" s="30"/>
      <c r="P72" s="30"/>
      <c r="Q72" s="30"/>
      <c r="R72" s="30"/>
      <c r="S72" s="30"/>
      <c r="T72" s="19"/>
    </row>
    <row r="73" spans="1:29" ht="14.25" x14ac:dyDescent="0.2">
      <c r="A73" s="29"/>
      <c r="B73" s="29"/>
      <c r="C73" s="29"/>
      <c r="D73" s="29"/>
      <c r="E73" s="29"/>
      <c r="F73" s="29"/>
      <c r="G73" s="29"/>
      <c r="H73" s="29"/>
      <c r="I73" s="29"/>
      <c r="J73" s="19"/>
      <c r="K73" s="30"/>
      <c r="L73" s="30"/>
      <c r="M73" s="30"/>
      <c r="N73" s="30"/>
      <c r="O73" s="30"/>
      <c r="P73" s="30"/>
      <c r="Q73" s="30"/>
      <c r="R73" s="30"/>
      <c r="S73" s="30"/>
      <c r="T73" s="19"/>
    </row>
    <row r="74" spans="1:29" ht="14.25" x14ac:dyDescent="0.2">
      <c r="A74" s="29"/>
      <c r="B74" s="29"/>
      <c r="C74" s="29"/>
      <c r="D74" s="29"/>
      <c r="E74" s="29"/>
      <c r="F74" s="29"/>
      <c r="G74" s="29"/>
      <c r="H74" s="29"/>
      <c r="I74" s="29"/>
      <c r="J74" s="19"/>
      <c r="K74" s="30"/>
      <c r="L74" s="30"/>
      <c r="M74" s="30"/>
      <c r="N74" s="30"/>
      <c r="O74" s="30"/>
      <c r="P74" s="30"/>
      <c r="Q74" s="30"/>
      <c r="R74" s="30"/>
      <c r="S74" s="30"/>
      <c r="T74" s="19"/>
    </row>
    <row r="75" spans="1:29" ht="14.25" x14ac:dyDescent="0.2">
      <c r="A75" s="29"/>
      <c r="B75" s="29"/>
      <c r="C75" s="29"/>
      <c r="D75" s="29"/>
      <c r="E75" s="29"/>
      <c r="F75" s="29"/>
      <c r="G75" s="29"/>
      <c r="H75" s="29"/>
      <c r="I75" s="29"/>
      <c r="J75" s="19"/>
      <c r="K75" s="30"/>
      <c r="L75" s="30"/>
      <c r="M75" s="30"/>
      <c r="N75" s="30"/>
      <c r="O75" s="30"/>
      <c r="P75" s="30"/>
      <c r="Q75" s="30"/>
      <c r="R75" s="30"/>
      <c r="S75" s="30"/>
      <c r="T75" s="19"/>
    </row>
    <row r="76" spans="1:29" ht="14.25" x14ac:dyDescent="0.2">
      <c r="A76" s="29"/>
      <c r="B76" s="29"/>
      <c r="C76" s="29"/>
      <c r="D76" s="29"/>
      <c r="E76" s="29"/>
      <c r="F76" s="29"/>
      <c r="G76" s="29"/>
      <c r="H76" s="29"/>
      <c r="I76" s="29"/>
      <c r="J76" s="19"/>
      <c r="K76" s="30"/>
      <c r="L76" s="30"/>
      <c r="M76" s="30"/>
      <c r="N76" s="30"/>
      <c r="O76" s="30"/>
      <c r="P76" s="30"/>
      <c r="Q76" s="30"/>
      <c r="R76" s="30"/>
      <c r="S76" s="30"/>
      <c r="T76" s="19"/>
    </row>
    <row r="77" spans="1:29" ht="14.25" x14ac:dyDescent="0.2">
      <c r="A77" s="29"/>
      <c r="B77" s="29"/>
      <c r="C77" s="29"/>
      <c r="D77" s="29"/>
      <c r="E77" s="29"/>
      <c r="F77" s="29"/>
      <c r="G77" s="29"/>
      <c r="H77" s="29"/>
      <c r="I77" s="29"/>
      <c r="J77" s="19"/>
      <c r="K77" s="30"/>
      <c r="L77" s="30"/>
      <c r="M77" s="30"/>
      <c r="N77" s="30"/>
      <c r="O77" s="30"/>
      <c r="P77" s="30"/>
      <c r="Q77" s="30"/>
      <c r="R77" s="30"/>
      <c r="S77" s="30"/>
      <c r="T77" s="19"/>
    </row>
    <row r="78" spans="1:29" ht="14.25" x14ac:dyDescent="0.2">
      <c r="A78" s="29"/>
      <c r="B78" s="29"/>
      <c r="C78" s="29"/>
      <c r="D78" s="29"/>
      <c r="E78" s="29"/>
      <c r="F78" s="29"/>
      <c r="G78" s="29"/>
      <c r="H78" s="29"/>
      <c r="I78" s="29"/>
      <c r="J78" s="19"/>
      <c r="K78" s="30"/>
      <c r="L78" s="30"/>
      <c r="M78" s="30"/>
      <c r="N78" s="30"/>
      <c r="O78" s="30"/>
      <c r="P78" s="30"/>
      <c r="Q78" s="30"/>
      <c r="R78" s="30"/>
      <c r="S78" s="30"/>
      <c r="T78" s="19"/>
    </row>
    <row r="79" spans="1:29" ht="14.25" x14ac:dyDescent="0.2">
      <c r="A79" s="29"/>
      <c r="B79" s="29"/>
      <c r="C79" s="29"/>
      <c r="D79" s="29"/>
      <c r="E79" s="29"/>
      <c r="F79" s="29"/>
      <c r="G79" s="29"/>
      <c r="H79" s="29"/>
      <c r="I79" s="29"/>
      <c r="J79" s="19"/>
      <c r="K79" s="30"/>
      <c r="L79" s="30"/>
      <c r="M79" s="30"/>
      <c r="N79" s="30"/>
      <c r="O79" s="30"/>
      <c r="P79" s="30"/>
      <c r="Q79" s="30"/>
      <c r="R79" s="30"/>
      <c r="S79" s="30"/>
      <c r="T79" s="19"/>
    </row>
    <row r="80" spans="1:29" ht="14.25" x14ac:dyDescent="0.2">
      <c r="A80" s="29"/>
      <c r="B80" s="29"/>
      <c r="C80" s="29"/>
      <c r="D80" s="29"/>
      <c r="E80" s="29"/>
      <c r="F80" s="29"/>
      <c r="G80" s="29"/>
      <c r="H80" s="29"/>
      <c r="I80" s="29"/>
      <c r="J80" s="19"/>
      <c r="K80" s="30"/>
      <c r="L80" s="30"/>
      <c r="M80" s="30"/>
      <c r="N80" s="30"/>
      <c r="O80" s="30"/>
      <c r="P80" s="30"/>
      <c r="Q80" s="30"/>
      <c r="R80" s="30"/>
      <c r="S80" s="30"/>
      <c r="T80" s="19"/>
    </row>
    <row r="81" spans="1:20" ht="14.25" x14ac:dyDescent="0.2">
      <c r="A81" s="29"/>
      <c r="B81" s="29"/>
      <c r="C81" s="29"/>
      <c r="D81" s="29"/>
      <c r="E81" s="29"/>
      <c r="F81" s="29"/>
      <c r="G81" s="29"/>
      <c r="H81" s="29"/>
      <c r="I81" s="29"/>
      <c r="J81" s="19"/>
      <c r="K81" s="30"/>
      <c r="L81" s="30"/>
      <c r="M81" s="30"/>
      <c r="N81" s="30"/>
      <c r="O81" s="30"/>
      <c r="P81" s="30"/>
      <c r="Q81" s="30"/>
      <c r="R81" s="30"/>
      <c r="S81" s="30"/>
      <c r="T81" s="19"/>
    </row>
    <row r="82" spans="1:20" ht="14.25" x14ac:dyDescent="0.2">
      <c r="A82" s="29"/>
      <c r="B82" s="29"/>
      <c r="C82" s="29"/>
      <c r="D82" s="29"/>
      <c r="E82" s="29"/>
      <c r="F82" s="29"/>
      <c r="G82" s="29"/>
      <c r="H82" s="29"/>
      <c r="I82" s="29"/>
      <c r="J82" s="19"/>
      <c r="K82" s="30"/>
      <c r="L82" s="30"/>
      <c r="M82" s="30"/>
      <c r="N82" s="30"/>
      <c r="O82" s="30"/>
      <c r="P82" s="30"/>
      <c r="Q82" s="30"/>
      <c r="R82" s="30"/>
      <c r="S82" s="30"/>
      <c r="T82" s="19"/>
    </row>
    <row r="83" spans="1:20" ht="14.25" x14ac:dyDescent="0.2">
      <c r="A83" s="29"/>
      <c r="B83" s="29"/>
      <c r="C83" s="29"/>
      <c r="D83" s="29"/>
      <c r="E83" s="29"/>
      <c r="F83" s="29"/>
      <c r="G83" s="29"/>
      <c r="H83" s="29"/>
      <c r="I83" s="29"/>
      <c r="J83" s="19"/>
      <c r="K83" s="30"/>
      <c r="L83" s="30"/>
      <c r="M83" s="30"/>
      <c r="N83" s="30"/>
      <c r="O83" s="30"/>
      <c r="P83" s="30"/>
      <c r="Q83" s="30"/>
      <c r="R83" s="30"/>
      <c r="S83" s="30"/>
      <c r="T83" s="19"/>
    </row>
    <row r="84" spans="1:20" ht="5.45" customHeight="1" x14ac:dyDescent="0.2">
      <c r="A84" s="29"/>
      <c r="B84" s="29"/>
      <c r="C84" s="29"/>
      <c r="D84" s="29"/>
      <c r="E84" s="29"/>
      <c r="F84" s="29"/>
      <c r="G84" s="29"/>
      <c r="H84" s="29"/>
      <c r="I84" s="29"/>
      <c r="J84" s="19"/>
      <c r="K84" s="30"/>
      <c r="L84" s="30"/>
      <c r="M84" s="30"/>
      <c r="N84" s="30"/>
      <c r="O84" s="30"/>
      <c r="P84" s="30"/>
      <c r="Q84" s="30"/>
      <c r="R84" s="30"/>
      <c r="S84" s="30"/>
      <c r="T84" s="19"/>
    </row>
    <row r="85" spans="1:20" ht="14.45" customHeight="1" x14ac:dyDescent="0.2">
      <c r="A85" s="29"/>
      <c r="B85" s="29"/>
      <c r="C85" s="29"/>
      <c r="D85" s="29"/>
      <c r="E85" s="29"/>
      <c r="F85" s="29"/>
      <c r="G85" s="29"/>
      <c r="H85" s="29"/>
      <c r="I85" s="29"/>
      <c r="J85" s="19"/>
      <c r="K85" s="30"/>
      <c r="L85" s="30"/>
      <c r="M85" s="30"/>
      <c r="N85" s="30"/>
      <c r="O85" s="30"/>
      <c r="P85" s="30"/>
      <c r="Q85" s="30"/>
      <c r="R85" s="30"/>
      <c r="S85" s="30"/>
      <c r="T85" s="19"/>
    </row>
    <row r="86" spans="1:20" ht="6" customHeight="1" x14ac:dyDescent="0.2">
      <c r="A86" s="29"/>
      <c r="B86" s="29"/>
      <c r="C86" s="29"/>
      <c r="D86" s="29"/>
      <c r="E86" s="29"/>
      <c r="F86" s="29"/>
      <c r="G86" s="29"/>
      <c r="H86" s="29"/>
      <c r="I86" s="29"/>
      <c r="J86" s="19"/>
      <c r="K86" s="30"/>
      <c r="L86" s="30"/>
      <c r="M86" s="30"/>
      <c r="N86" s="30"/>
      <c r="O86" s="30"/>
      <c r="P86" s="30"/>
      <c r="Q86" s="30"/>
      <c r="R86" s="30"/>
      <c r="S86" s="30"/>
      <c r="T86" s="19"/>
    </row>
    <row r="87" spans="1:20" ht="14.45" customHeight="1" x14ac:dyDescent="0.2">
      <c r="A87" s="29"/>
      <c r="B87" s="29"/>
      <c r="C87" s="29"/>
      <c r="D87" s="29"/>
      <c r="E87" s="29"/>
      <c r="F87" s="29"/>
      <c r="G87" s="29"/>
      <c r="H87" s="29"/>
      <c r="I87" s="29"/>
      <c r="J87" s="19"/>
      <c r="K87" s="30"/>
      <c r="L87" s="30"/>
      <c r="M87" s="30"/>
      <c r="N87" s="30"/>
      <c r="O87" s="30"/>
      <c r="P87" s="30"/>
      <c r="Q87" s="30"/>
      <c r="R87" s="30"/>
      <c r="S87" s="30"/>
      <c r="T87" s="19"/>
    </row>
    <row r="88" spans="1:20" ht="14.25" x14ac:dyDescent="0.2">
      <c r="A88" s="29"/>
      <c r="B88" s="29"/>
      <c r="C88" s="29"/>
      <c r="D88" s="29"/>
      <c r="E88" s="29"/>
      <c r="F88" s="29"/>
      <c r="G88" s="29"/>
      <c r="H88" s="29"/>
      <c r="I88" s="29"/>
      <c r="J88" s="19"/>
      <c r="K88" s="30"/>
      <c r="L88" s="30"/>
      <c r="M88" s="30"/>
      <c r="N88" s="30"/>
      <c r="O88" s="30"/>
      <c r="P88" s="30"/>
      <c r="Q88" s="30"/>
      <c r="R88" s="30"/>
      <c r="S88" s="30"/>
      <c r="T88" s="19"/>
    </row>
    <row r="89" spans="1:20" ht="14.25" x14ac:dyDescent="0.2">
      <c r="A89" s="29"/>
      <c r="B89" s="29"/>
      <c r="C89" s="29"/>
      <c r="D89" s="29"/>
      <c r="E89" s="29"/>
      <c r="F89" s="29"/>
      <c r="G89" s="29"/>
      <c r="H89" s="29"/>
      <c r="I89" s="29"/>
      <c r="J89" s="19"/>
      <c r="K89" s="30"/>
      <c r="L89" s="30"/>
      <c r="M89" s="30"/>
      <c r="N89" s="30"/>
      <c r="O89" s="30"/>
      <c r="P89" s="30"/>
      <c r="Q89" s="30"/>
      <c r="R89" s="30"/>
      <c r="S89" s="30"/>
      <c r="T89" s="19"/>
    </row>
    <row r="90" spans="1:20" ht="14.25" x14ac:dyDescent="0.2">
      <c r="A90" s="29"/>
      <c r="B90" s="29"/>
      <c r="C90" s="29"/>
      <c r="D90" s="29"/>
      <c r="E90" s="29"/>
      <c r="F90" s="29"/>
      <c r="G90" s="29"/>
      <c r="H90" s="29"/>
      <c r="I90" s="29"/>
      <c r="J90" s="19"/>
      <c r="K90" s="30"/>
      <c r="L90" s="30"/>
      <c r="M90" s="30"/>
      <c r="N90" s="30"/>
      <c r="O90" s="30"/>
      <c r="P90" s="30"/>
      <c r="Q90" s="30"/>
      <c r="R90" s="30"/>
      <c r="S90" s="30"/>
      <c r="T90" s="19"/>
    </row>
    <row r="91" spans="1:20" ht="14.25" x14ac:dyDescent="0.2">
      <c r="A91" s="29"/>
      <c r="B91" s="29"/>
      <c r="C91" s="29"/>
      <c r="D91" s="29"/>
      <c r="E91" s="29"/>
      <c r="F91" s="29"/>
      <c r="G91" s="29"/>
      <c r="H91" s="29"/>
      <c r="I91" s="29"/>
      <c r="J91" s="19"/>
      <c r="K91" s="30"/>
      <c r="L91" s="30"/>
      <c r="M91" s="30"/>
      <c r="N91" s="30"/>
      <c r="O91" s="30"/>
      <c r="P91" s="30"/>
      <c r="Q91" s="30"/>
      <c r="R91" s="30"/>
      <c r="S91" s="30"/>
      <c r="T91" s="19"/>
    </row>
    <row r="92" spans="1:20" ht="14.25" x14ac:dyDescent="0.2">
      <c r="A92" s="29"/>
      <c r="B92" s="29"/>
      <c r="C92" s="29"/>
      <c r="D92" s="29"/>
      <c r="E92" s="29"/>
      <c r="F92" s="29"/>
      <c r="G92" s="29"/>
      <c r="H92" s="29"/>
      <c r="I92" s="29"/>
      <c r="J92" s="19"/>
      <c r="K92" s="30"/>
      <c r="L92" s="30"/>
      <c r="M92" s="30"/>
      <c r="N92" s="30"/>
      <c r="O92" s="30"/>
      <c r="P92" s="30"/>
      <c r="Q92" s="30"/>
      <c r="R92" s="30"/>
      <c r="S92" s="30"/>
      <c r="T92" s="19"/>
    </row>
    <row r="93" spans="1:20" ht="14.25" x14ac:dyDescent="0.2">
      <c r="A93" s="29"/>
      <c r="B93" s="29"/>
      <c r="C93" s="29"/>
      <c r="D93" s="29"/>
      <c r="E93" s="29"/>
      <c r="F93" s="29"/>
      <c r="G93" s="29"/>
      <c r="H93" s="29"/>
      <c r="I93" s="29"/>
      <c r="J93" s="19"/>
      <c r="K93" s="30"/>
      <c r="L93" s="30"/>
      <c r="M93" s="30"/>
      <c r="N93" s="30"/>
      <c r="O93" s="30"/>
      <c r="P93" s="30"/>
      <c r="Q93" s="30"/>
      <c r="R93" s="30"/>
      <c r="S93" s="30"/>
      <c r="T93" s="19"/>
    </row>
    <row r="94" spans="1:20" ht="14.25" x14ac:dyDescent="0.2">
      <c r="A94" s="29"/>
      <c r="B94" s="29"/>
      <c r="C94" s="29"/>
      <c r="D94" s="29"/>
      <c r="E94" s="29"/>
      <c r="F94" s="29"/>
      <c r="G94" s="29"/>
      <c r="H94" s="29"/>
      <c r="I94" s="29"/>
      <c r="J94" s="19"/>
      <c r="K94" s="30"/>
      <c r="L94" s="30"/>
      <c r="M94" s="30"/>
      <c r="N94" s="30"/>
      <c r="O94" s="30"/>
      <c r="P94" s="30"/>
      <c r="Q94" s="30"/>
      <c r="R94" s="30"/>
      <c r="S94" s="30"/>
      <c r="T94" s="19"/>
    </row>
    <row r="95" spans="1:20" ht="14.25" x14ac:dyDescent="0.2">
      <c r="A95" s="29"/>
      <c r="B95" s="29"/>
      <c r="C95" s="29"/>
      <c r="D95" s="29"/>
      <c r="E95" s="29"/>
      <c r="F95" s="29"/>
      <c r="G95" s="29"/>
      <c r="H95" s="29"/>
      <c r="I95" s="29"/>
      <c r="J95" s="19"/>
      <c r="K95" s="30"/>
      <c r="L95" s="30"/>
      <c r="M95" s="30"/>
      <c r="N95" s="30"/>
      <c r="O95" s="30"/>
      <c r="P95" s="30"/>
      <c r="Q95" s="30"/>
      <c r="R95" s="30"/>
      <c r="S95" s="30"/>
      <c r="T95" s="19"/>
    </row>
    <row r="96" spans="1:20" ht="14.25" x14ac:dyDescent="0.2">
      <c r="A96" s="29"/>
      <c r="B96" s="29"/>
      <c r="C96" s="29"/>
      <c r="D96" s="29"/>
      <c r="E96" s="29"/>
      <c r="F96" s="29"/>
      <c r="G96" s="29"/>
      <c r="H96" s="29"/>
      <c r="I96" s="29"/>
      <c r="J96" s="19"/>
      <c r="K96" s="30"/>
      <c r="L96" s="30"/>
      <c r="M96" s="30"/>
      <c r="N96" s="30"/>
      <c r="O96" s="30"/>
      <c r="P96" s="30"/>
      <c r="Q96" s="30"/>
      <c r="R96" s="30"/>
      <c r="S96" s="30"/>
      <c r="T96" s="19"/>
    </row>
    <row r="97" spans="1:20" ht="14.25" x14ac:dyDescent="0.2">
      <c r="A97" s="29"/>
      <c r="B97" s="29"/>
      <c r="C97" s="29"/>
      <c r="D97" s="29"/>
      <c r="E97" s="29"/>
      <c r="F97" s="29"/>
      <c r="G97" s="29"/>
      <c r="H97" s="29"/>
      <c r="I97" s="29"/>
      <c r="J97" s="19"/>
      <c r="K97" s="30"/>
      <c r="L97" s="30"/>
      <c r="M97" s="30"/>
      <c r="N97" s="30"/>
      <c r="O97" s="30"/>
      <c r="P97" s="30"/>
      <c r="Q97" s="30"/>
      <c r="R97" s="30"/>
      <c r="S97" s="30"/>
      <c r="T97" s="19"/>
    </row>
    <row r="98" spans="1:20" ht="14.25" x14ac:dyDescent="0.2">
      <c r="A98" s="29"/>
      <c r="B98" s="29"/>
      <c r="C98" s="29"/>
      <c r="D98" s="29"/>
      <c r="E98" s="29"/>
      <c r="F98" s="29"/>
      <c r="G98" s="29"/>
      <c r="H98" s="29"/>
      <c r="I98" s="29"/>
      <c r="J98" s="19"/>
      <c r="K98" s="30"/>
      <c r="L98" s="30"/>
      <c r="M98" s="30"/>
      <c r="N98" s="30"/>
      <c r="O98" s="30"/>
      <c r="P98" s="30"/>
      <c r="Q98" s="30"/>
      <c r="R98" s="30"/>
      <c r="S98" s="30"/>
      <c r="T98" s="19"/>
    </row>
    <row r="99" spans="1:20" ht="14.25" x14ac:dyDescent="0.2">
      <c r="A99" s="29"/>
      <c r="B99" s="29"/>
      <c r="C99" s="29"/>
      <c r="D99" s="29"/>
      <c r="E99" s="29"/>
      <c r="F99" s="29"/>
      <c r="G99" s="29"/>
      <c r="H99" s="29"/>
      <c r="I99" s="29"/>
      <c r="J99" s="19"/>
      <c r="K99" s="30"/>
      <c r="L99" s="30"/>
      <c r="M99" s="30"/>
      <c r="N99" s="30"/>
      <c r="O99" s="30"/>
      <c r="P99" s="30"/>
      <c r="Q99" s="30"/>
      <c r="R99" s="30"/>
      <c r="S99" s="30"/>
      <c r="T99" s="19"/>
    </row>
    <row r="100" spans="1:20" ht="14.25" x14ac:dyDescent="0.2">
      <c r="A100" s="29"/>
      <c r="B100" s="29"/>
      <c r="C100" s="29"/>
      <c r="D100" s="29"/>
      <c r="E100" s="29"/>
      <c r="F100" s="29"/>
      <c r="G100" s="29"/>
      <c r="H100" s="29"/>
      <c r="I100" s="29"/>
      <c r="J100" s="19"/>
      <c r="K100" s="30"/>
      <c r="L100" s="30"/>
      <c r="M100" s="30"/>
      <c r="N100" s="30"/>
      <c r="O100" s="30"/>
      <c r="P100" s="30"/>
      <c r="Q100" s="30"/>
      <c r="R100" s="30"/>
      <c r="S100" s="30"/>
      <c r="T100" s="19"/>
    </row>
    <row r="101" spans="1:20" ht="14.25" x14ac:dyDescent="0.2">
      <c r="A101" s="29"/>
      <c r="B101" s="29"/>
      <c r="C101" s="29"/>
      <c r="D101" s="29"/>
      <c r="E101" s="29"/>
      <c r="F101" s="29"/>
      <c r="G101" s="29"/>
      <c r="H101" s="29"/>
      <c r="I101" s="29"/>
      <c r="J101" s="19"/>
      <c r="K101" s="30"/>
      <c r="L101" s="30"/>
      <c r="M101" s="30"/>
      <c r="N101" s="30"/>
      <c r="O101" s="30"/>
      <c r="P101" s="30"/>
      <c r="Q101" s="30"/>
      <c r="R101" s="30"/>
      <c r="S101" s="30"/>
      <c r="T101" s="19"/>
    </row>
    <row r="102" spans="1:20" ht="14.25" x14ac:dyDescent="0.2">
      <c r="A102" s="29"/>
      <c r="B102" s="29"/>
      <c r="C102" s="29"/>
      <c r="D102" s="29"/>
      <c r="E102" s="29"/>
      <c r="F102" s="29"/>
      <c r="G102" s="29"/>
      <c r="H102" s="29"/>
      <c r="I102" s="29"/>
      <c r="J102" s="19"/>
      <c r="K102" s="30"/>
      <c r="L102" s="30"/>
      <c r="M102" s="30"/>
      <c r="N102" s="30"/>
      <c r="O102" s="30"/>
      <c r="P102" s="30"/>
      <c r="Q102" s="30"/>
      <c r="R102" s="30"/>
      <c r="S102" s="30"/>
      <c r="T102" s="19"/>
    </row>
    <row r="103" spans="1:20" ht="14.25" x14ac:dyDescent="0.2">
      <c r="A103" s="29"/>
      <c r="B103" s="29"/>
      <c r="C103" s="29"/>
      <c r="D103" s="29"/>
      <c r="E103" s="29"/>
      <c r="F103" s="29"/>
      <c r="G103" s="29"/>
      <c r="H103" s="29"/>
      <c r="I103" s="29"/>
      <c r="J103" s="19"/>
      <c r="K103" s="30"/>
      <c r="L103" s="30"/>
      <c r="M103" s="30"/>
      <c r="N103" s="30"/>
      <c r="O103" s="30"/>
      <c r="P103" s="30"/>
      <c r="Q103" s="30"/>
      <c r="R103" s="30"/>
      <c r="S103" s="30"/>
      <c r="T103" s="19"/>
    </row>
    <row r="104" spans="1:20" ht="14.25" x14ac:dyDescent="0.2">
      <c r="A104" s="29"/>
      <c r="B104" s="29"/>
      <c r="C104" s="29"/>
      <c r="D104" s="29"/>
      <c r="E104" s="29"/>
      <c r="F104" s="29"/>
      <c r="G104" s="29"/>
      <c r="H104" s="29"/>
      <c r="I104" s="29"/>
      <c r="J104" s="19"/>
      <c r="K104" s="30"/>
      <c r="L104" s="30"/>
      <c r="M104" s="30"/>
      <c r="N104" s="30"/>
      <c r="O104" s="30"/>
      <c r="P104" s="30"/>
      <c r="Q104" s="30"/>
      <c r="R104" s="30"/>
      <c r="S104" s="30"/>
      <c r="T104" s="19"/>
    </row>
    <row r="105" spans="1:20" ht="14.25" x14ac:dyDescent="0.2">
      <c r="A105" s="29"/>
      <c r="B105" s="29"/>
      <c r="C105" s="29"/>
      <c r="D105" s="29"/>
      <c r="E105" s="29"/>
      <c r="F105" s="29"/>
      <c r="G105" s="29"/>
      <c r="H105" s="29"/>
      <c r="I105" s="29"/>
      <c r="J105" s="19"/>
      <c r="K105" s="30"/>
      <c r="L105" s="30"/>
      <c r="M105" s="30"/>
      <c r="N105" s="30"/>
      <c r="O105" s="30"/>
      <c r="P105" s="30"/>
      <c r="Q105" s="30"/>
      <c r="R105" s="30"/>
      <c r="S105" s="30"/>
      <c r="T105" s="19"/>
    </row>
    <row r="106" spans="1:20" ht="14.25" x14ac:dyDescent="0.2">
      <c r="A106" s="29"/>
      <c r="B106" s="29"/>
      <c r="C106" s="29"/>
      <c r="D106" s="29"/>
      <c r="E106" s="29"/>
      <c r="F106" s="29"/>
      <c r="G106" s="29"/>
      <c r="H106" s="29"/>
      <c r="I106" s="29"/>
      <c r="J106" s="19"/>
      <c r="K106" s="30"/>
      <c r="L106" s="30"/>
      <c r="M106" s="30"/>
      <c r="N106" s="30"/>
      <c r="O106" s="30"/>
      <c r="P106" s="30"/>
      <c r="Q106" s="30"/>
      <c r="R106" s="30"/>
      <c r="S106" s="30"/>
      <c r="T106" s="19"/>
    </row>
    <row r="107" spans="1:20" ht="14.25" x14ac:dyDescent="0.2">
      <c r="A107" s="29"/>
      <c r="B107" s="29"/>
      <c r="C107" s="29"/>
      <c r="D107" s="29"/>
      <c r="E107" s="29"/>
      <c r="F107" s="29"/>
      <c r="G107" s="29"/>
      <c r="H107" s="29"/>
      <c r="I107" s="29"/>
      <c r="J107" s="19"/>
      <c r="K107" s="30"/>
      <c r="L107" s="30"/>
      <c r="M107" s="30"/>
      <c r="N107" s="30"/>
      <c r="O107" s="30"/>
      <c r="P107" s="30"/>
      <c r="Q107" s="30"/>
      <c r="R107" s="30"/>
      <c r="S107" s="30"/>
      <c r="T107" s="19"/>
    </row>
    <row r="108" spans="1:20" ht="14.25" x14ac:dyDescent="0.2">
      <c r="A108" s="29"/>
      <c r="B108" s="29"/>
      <c r="C108" s="29"/>
      <c r="D108" s="29"/>
      <c r="E108" s="29"/>
      <c r="F108" s="29"/>
      <c r="G108" s="29"/>
      <c r="H108" s="29"/>
      <c r="I108" s="29"/>
      <c r="J108" s="19"/>
      <c r="K108" s="30"/>
      <c r="L108" s="30"/>
      <c r="M108" s="30"/>
      <c r="N108" s="30"/>
      <c r="O108" s="30"/>
      <c r="P108" s="30"/>
      <c r="Q108" s="30"/>
      <c r="R108" s="30"/>
      <c r="S108" s="30"/>
      <c r="T108" s="19"/>
    </row>
    <row r="109" spans="1:20" ht="14.25" x14ac:dyDescent="0.2">
      <c r="A109" s="29"/>
      <c r="B109" s="29"/>
      <c r="C109" s="29"/>
      <c r="D109" s="29"/>
      <c r="E109" s="29"/>
      <c r="F109" s="29"/>
      <c r="G109" s="29"/>
      <c r="H109" s="29"/>
      <c r="I109" s="29"/>
      <c r="J109" s="19"/>
      <c r="K109" s="30"/>
      <c r="L109" s="30"/>
      <c r="M109" s="30"/>
      <c r="N109" s="30"/>
      <c r="O109" s="30"/>
      <c r="P109" s="30"/>
      <c r="Q109" s="30"/>
      <c r="R109" s="30"/>
      <c r="S109" s="30"/>
      <c r="T109" s="19"/>
    </row>
    <row r="110" spans="1:20" ht="14.25" x14ac:dyDescent="0.2">
      <c r="A110" s="29"/>
      <c r="B110" s="29"/>
      <c r="C110" s="29"/>
      <c r="D110" s="29"/>
      <c r="E110" s="29"/>
      <c r="F110" s="29"/>
      <c r="G110" s="29"/>
      <c r="H110" s="29"/>
      <c r="I110" s="29"/>
      <c r="J110" s="19"/>
      <c r="K110" s="30"/>
      <c r="L110" s="30"/>
      <c r="M110" s="30"/>
      <c r="N110" s="30"/>
      <c r="O110" s="30"/>
      <c r="P110" s="30"/>
      <c r="Q110" s="30"/>
      <c r="R110" s="30"/>
      <c r="S110" s="30"/>
      <c r="T110" s="19"/>
    </row>
    <row r="111" spans="1:20" ht="14.25" x14ac:dyDescent="0.2">
      <c r="A111" s="29"/>
      <c r="B111" s="29"/>
      <c r="C111" s="29"/>
      <c r="D111" s="29"/>
      <c r="E111" s="29"/>
      <c r="F111" s="29"/>
      <c r="G111" s="29"/>
      <c r="H111" s="29"/>
      <c r="I111" s="29"/>
      <c r="J111" s="19"/>
      <c r="K111" s="30"/>
      <c r="L111" s="30"/>
      <c r="M111" s="30"/>
      <c r="N111" s="30"/>
      <c r="O111" s="30"/>
      <c r="P111" s="30"/>
      <c r="Q111" s="30"/>
      <c r="R111" s="30"/>
      <c r="S111" s="30"/>
      <c r="T111" s="19"/>
    </row>
    <row r="112" spans="1:20" ht="14.25" x14ac:dyDescent="0.2">
      <c r="A112" s="29"/>
      <c r="B112" s="29"/>
      <c r="C112" s="29"/>
      <c r="D112" s="29"/>
      <c r="E112" s="29"/>
      <c r="F112" s="29"/>
      <c r="G112" s="29"/>
      <c r="H112" s="29"/>
      <c r="I112" s="29"/>
      <c r="J112" s="19"/>
      <c r="K112" s="30"/>
      <c r="L112" s="30"/>
      <c r="M112" s="30"/>
      <c r="N112" s="30"/>
      <c r="O112" s="30"/>
      <c r="P112" s="30"/>
      <c r="Q112" s="30"/>
      <c r="R112" s="30"/>
      <c r="S112" s="30"/>
      <c r="T112" s="19"/>
    </row>
    <row r="113" spans="1:20" ht="14.25" x14ac:dyDescent="0.2">
      <c r="A113" s="29"/>
      <c r="B113" s="29"/>
      <c r="C113" s="29"/>
      <c r="D113" s="29"/>
      <c r="E113" s="29"/>
      <c r="F113" s="29"/>
      <c r="G113" s="29"/>
      <c r="H113" s="29"/>
      <c r="I113" s="29"/>
      <c r="J113" s="19"/>
      <c r="K113" s="30"/>
      <c r="L113" s="30"/>
      <c r="M113" s="30"/>
      <c r="N113" s="30"/>
      <c r="O113" s="30"/>
      <c r="P113" s="30"/>
      <c r="Q113" s="30"/>
      <c r="R113" s="30"/>
      <c r="S113" s="30"/>
      <c r="T113" s="19"/>
    </row>
    <row r="114" spans="1:20" ht="14.25" x14ac:dyDescent="0.2">
      <c r="A114" s="29"/>
      <c r="B114" s="29"/>
      <c r="C114" s="29"/>
      <c r="D114" s="29"/>
      <c r="E114" s="29"/>
      <c r="F114" s="29"/>
      <c r="G114" s="29"/>
      <c r="H114" s="29"/>
      <c r="I114" s="29"/>
      <c r="J114" s="19"/>
      <c r="K114" s="30"/>
      <c r="L114" s="30"/>
      <c r="M114" s="30"/>
      <c r="N114" s="30"/>
      <c r="O114" s="30"/>
      <c r="P114" s="30"/>
      <c r="Q114" s="30"/>
      <c r="R114" s="30"/>
      <c r="S114" s="30"/>
      <c r="T114" s="19"/>
    </row>
    <row r="115" spans="1:20" ht="14.25" x14ac:dyDescent="0.2">
      <c r="A115" s="29"/>
      <c r="B115" s="29"/>
      <c r="C115" s="29"/>
      <c r="D115" s="29"/>
      <c r="E115" s="29"/>
      <c r="F115" s="29"/>
      <c r="G115" s="29"/>
      <c r="H115" s="29"/>
      <c r="I115" s="29"/>
      <c r="J115" s="19"/>
      <c r="K115" s="30"/>
      <c r="L115" s="30"/>
      <c r="M115" s="30"/>
      <c r="N115" s="30"/>
      <c r="O115" s="30"/>
      <c r="P115" s="30"/>
      <c r="Q115" s="30"/>
      <c r="R115" s="30"/>
      <c r="S115" s="30"/>
      <c r="T115" s="19"/>
    </row>
    <row r="116" spans="1:20" ht="14.25" x14ac:dyDescent="0.2">
      <c r="A116" s="29"/>
      <c r="B116" s="29"/>
      <c r="C116" s="29"/>
      <c r="D116" s="29"/>
      <c r="E116" s="29"/>
      <c r="F116" s="29"/>
      <c r="G116" s="29"/>
      <c r="H116" s="29"/>
      <c r="I116" s="29"/>
      <c r="J116" s="19"/>
      <c r="K116" s="30"/>
      <c r="L116" s="30"/>
      <c r="M116" s="30"/>
      <c r="N116" s="30"/>
      <c r="O116" s="30"/>
      <c r="P116" s="30"/>
      <c r="Q116" s="30"/>
      <c r="R116" s="30"/>
      <c r="S116" s="30"/>
      <c r="T116" s="19"/>
    </row>
    <row r="117" spans="1:20" ht="14.25" x14ac:dyDescent="0.2">
      <c r="A117" s="29"/>
      <c r="B117" s="29"/>
      <c r="C117" s="29"/>
      <c r="D117" s="29"/>
      <c r="E117" s="29"/>
      <c r="F117" s="29"/>
      <c r="G117" s="29"/>
      <c r="H117" s="29"/>
      <c r="I117" s="29"/>
      <c r="J117" s="19"/>
      <c r="K117" s="30"/>
      <c r="L117" s="30"/>
      <c r="M117" s="30"/>
      <c r="N117" s="30"/>
      <c r="O117" s="30"/>
      <c r="P117" s="30"/>
      <c r="Q117" s="30"/>
      <c r="R117" s="30"/>
      <c r="S117" s="30"/>
      <c r="T117" s="19"/>
    </row>
    <row r="118" spans="1:20" ht="14.25" x14ac:dyDescent="0.2">
      <c r="A118" s="29"/>
      <c r="B118" s="29"/>
      <c r="C118" s="29"/>
      <c r="D118" s="29"/>
      <c r="E118" s="29"/>
      <c r="F118" s="29"/>
      <c r="G118" s="29"/>
      <c r="H118" s="29"/>
      <c r="I118" s="29"/>
      <c r="J118" s="19"/>
      <c r="K118" s="30"/>
      <c r="L118" s="30"/>
      <c r="M118" s="30"/>
      <c r="N118" s="30"/>
      <c r="O118" s="30"/>
      <c r="P118" s="30"/>
      <c r="Q118" s="30"/>
      <c r="R118" s="30"/>
      <c r="S118" s="30"/>
      <c r="T118" s="19"/>
    </row>
    <row r="119" spans="1:20" ht="14.25" x14ac:dyDescent="0.2">
      <c r="A119" s="29"/>
      <c r="B119" s="29"/>
      <c r="C119" s="29"/>
      <c r="D119" s="29"/>
      <c r="E119" s="29"/>
      <c r="F119" s="29"/>
      <c r="G119" s="29"/>
      <c r="H119" s="29"/>
      <c r="I119" s="29"/>
      <c r="J119" s="19"/>
      <c r="K119" s="30"/>
      <c r="L119" s="30"/>
      <c r="M119" s="30"/>
      <c r="N119" s="30"/>
      <c r="O119" s="30"/>
      <c r="P119" s="30"/>
      <c r="Q119" s="30"/>
      <c r="R119" s="30"/>
      <c r="S119" s="30"/>
      <c r="T119" s="19"/>
    </row>
    <row r="120" spans="1:20" ht="14.25" x14ac:dyDescent="0.2">
      <c r="A120" s="29"/>
      <c r="B120" s="29"/>
      <c r="C120" s="29"/>
      <c r="D120" s="29"/>
      <c r="E120" s="29"/>
      <c r="F120" s="29"/>
      <c r="G120" s="29"/>
      <c r="H120" s="29"/>
      <c r="I120" s="29"/>
      <c r="J120" s="19"/>
      <c r="K120" s="30"/>
      <c r="L120" s="30"/>
      <c r="M120" s="30"/>
      <c r="N120" s="30"/>
      <c r="O120" s="30"/>
      <c r="P120" s="30"/>
      <c r="Q120" s="30"/>
      <c r="R120" s="30"/>
      <c r="S120" s="30"/>
      <c r="T120" s="19"/>
    </row>
    <row r="121" spans="1:20" ht="14.25" x14ac:dyDescent="0.2">
      <c r="A121" s="29"/>
      <c r="B121" s="29"/>
      <c r="C121" s="29"/>
      <c r="D121" s="29"/>
      <c r="E121" s="29"/>
      <c r="F121" s="29"/>
      <c r="G121" s="29"/>
      <c r="H121" s="29"/>
      <c r="I121" s="29"/>
      <c r="J121" s="19"/>
      <c r="K121" s="30"/>
      <c r="L121" s="30"/>
      <c r="M121" s="30"/>
      <c r="N121" s="30"/>
      <c r="O121" s="30"/>
      <c r="P121" s="30"/>
      <c r="Q121" s="30"/>
      <c r="R121" s="30"/>
      <c r="S121" s="30"/>
      <c r="T121" s="19"/>
    </row>
    <row r="122" spans="1:20" ht="14.25" x14ac:dyDescent="0.2">
      <c r="A122" s="29"/>
      <c r="B122" s="29"/>
      <c r="C122" s="29"/>
      <c r="D122" s="29"/>
      <c r="E122" s="29"/>
      <c r="F122" s="29"/>
      <c r="G122" s="29"/>
      <c r="H122" s="29"/>
      <c r="I122" s="29"/>
      <c r="J122" s="19"/>
      <c r="K122" s="30"/>
      <c r="L122" s="30"/>
      <c r="M122" s="30"/>
      <c r="N122" s="30"/>
      <c r="O122" s="30"/>
      <c r="P122" s="30"/>
      <c r="Q122" s="30"/>
      <c r="R122" s="30"/>
      <c r="S122" s="30"/>
      <c r="T122" s="19"/>
    </row>
    <row r="123" spans="1:20" ht="14.25" x14ac:dyDescent="0.2">
      <c r="A123" s="29"/>
      <c r="B123" s="29"/>
      <c r="C123" s="29"/>
      <c r="D123" s="29"/>
      <c r="E123" s="29"/>
      <c r="F123" s="29"/>
      <c r="G123" s="29"/>
      <c r="H123" s="29"/>
      <c r="I123" s="29"/>
      <c r="J123" s="19"/>
      <c r="K123" s="30"/>
      <c r="L123" s="30"/>
      <c r="M123" s="30"/>
      <c r="N123" s="30"/>
      <c r="O123" s="30"/>
      <c r="P123" s="30"/>
      <c r="Q123" s="30"/>
      <c r="R123" s="30"/>
      <c r="S123" s="30"/>
      <c r="T123" s="19"/>
    </row>
    <row r="124" spans="1:20" ht="14.25" x14ac:dyDescent="0.2">
      <c r="A124" s="29"/>
      <c r="B124" s="29"/>
      <c r="C124" s="29"/>
      <c r="D124" s="29"/>
      <c r="E124" s="29"/>
      <c r="F124" s="29"/>
      <c r="G124" s="29"/>
      <c r="H124" s="29"/>
      <c r="I124" s="29"/>
      <c r="J124" s="19"/>
      <c r="K124" s="30"/>
      <c r="L124" s="30"/>
      <c r="M124" s="30"/>
      <c r="N124" s="30"/>
      <c r="O124" s="30"/>
      <c r="P124" s="30"/>
      <c r="Q124" s="30"/>
      <c r="R124" s="30"/>
      <c r="S124" s="30"/>
      <c r="T124" s="19"/>
    </row>
    <row r="125" spans="1:20" ht="14.25" x14ac:dyDescent="0.2">
      <c r="A125" s="29"/>
      <c r="B125" s="29"/>
      <c r="C125" s="29"/>
      <c r="D125" s="29"/>
      <c r="E125" s="29"/>
      <c r="F125" s="29"/>
      <c r="G125" s="29"/>
      <c r="H125" s="29"/>
      <c r="I125" s="29"/>
      <c r="J125" s="19"/>
      <c r="K125" s="30"/>
      <c r="L125" s="30"/>
      <c r="M125" s="30"/>
      <c r="N125" s="30"/>
      <c r="O125" s="30"/>
      <c r="P125" s="30"/>
      <c r="Q125" s="30"/>
      <c r="R125" s="30"/>
      <c r="S125" s="30"/>
      <c r="T125" s="19"/>
    </row>
    <row r="126" spans="1:20" ht="14.25" x14ac:dyDescent="0.2">
      <c r="A126" s="29"/>
      <c r="B126" s="29"/>
      <c r="C126" s="29"/>
      <c r="D126" s="29"/>
      <c r="E126" s="29"/>
      <c r="F126" s="29"/>
      <c r="G126" s="29"/>
      <c r="H126" s="29"/>
      <c r="I126" s="29"/>
      <c r="J126" s="19"/>
      <c r="K126" s="30"/>
      <c r="L126" s="30"/>
      <c r="M126" s="30"/>
      <c r="N126" s="30"/>
      <c r="O126" s="30"/>
      <c r="P126" s="30"/>
      <c r="Q126" s="30"/>
      <c r="R126" s="30"/>
      <c r="S126" s="30"/>
      <c r="T126" s="19"/>
    </row>
    <row r="127" spans="1:20" ht="14.25" x14ac:dyDescent="0.2">
      <c r="A127" s="29"/>
      <c r="B127" s="29"/>
      <c r="C127" s="29"/>
      <c r="D127" s="29"/>
      <c r="E127" s="29"/>
      <c r="F127" s="29"/>
      <c r="G127" s="29"/>
      <c r="H127" s="29"/>
      <c r="I127" s="29"/>
      <c r="J127" s="19"/>
      <c r="K127" s="30"/>
      <c r="L127" s="30"/>
      <c r="M127" s="30"/>
      <c r="N127" s="30"/>
      <c r="O127" s="30"/>
      <c r="P127" s="30"/>
      <c r="Q127" s="30"/>
      <c r="R127" s="30"/>
      <c r="S127" s="30"/>
      <c r="T127" s="19"/>
    </row>
    <row r="128" spans="1:20" ht="14.25" x14ac:dyDescent="0.2">
      <c r="A128" s="29"/>
      <c r="B128" s="29"/>
      <c r="C128" s="29"/>
      <c r="D128" s="29"/>
      <c r="E128" s="29"/>
      <c r="F128" s="29"/>
      <c r="G128" s="29"/>
      <c r="H128" s="29"/>
      <c r="I128" s="29"/>
      <c r="J128" s="19"/>
      <c r="K128" s="30"/>
      <c r="L128" s="30"/>
      <c r="M128" s="30"/>
      <c r="N128" s="30"/>
      <c r="O128" s="30"/>
      <c r="P128" s="30"/>
      <c r="Q128" s="30"/>
      <c r="R128" s="30"/>
      <c r="S128" s="30"/>
      <c r="T128" s="19"/>
    </row>
    <row r="129" spans="1:29" ht="14.25" x14ac:dyDescent="0.2">
      <c r="A129" s="29"/>
      <c r="B129" s="29"/>
      <c r="C129" s="29"/>
      <c r="D129" s="29"/>
      <c r="E129" s="29"/>
      <c r="F129" s="29"/>
      <c r="G129" s="29"/>
      <c r="H129" s="29"/>
      <c r="I129" s="29"/>
      <c r="J129" s="19"/>
      <c r="K129" s="30"/>
      <c r="L129" s="30"/>
      <c r="M129" s="30"/>
      <c r="N129" s="30"/>
      <c r="O129" s="30"/>
      <c r="P129" s="30"/>
      <c r="Q129" s="30"/>
      <c r="R129" s="30"/>
      <c r="S129" s="30"/>
      <c r="T129" s="19"/>
    </row>
    <row r="130" spans="1:29" ht="14.25" x14ac:dyDescent="0.2">
      <c r="A130" s="29"/>
      <c r="B130" s="29"/>
      <c r="C130" s="29"/>
      <c r="D130" s="29"/>
      <c r="E130" s="29"/>
      <c r="F130" s="29"/>
      <c r="G130" s="29"/>
      <c r="H130" s="29"/>
      <c r="I130" s="29"/>
      <c r="J130" s="19"/>
      <c r="K130" s="30"/>
      <c r="L130" s="30"/>
      <c r="M130" s="30"/>
      <c r="N130" s="30"/>
      <c r="O130" s="30"/>
      <c r="P130" s="30"/>
      <c r="Q130" s="30"/>
      <c r="R130" s="30"/>
      <c r="S130" s="30"/>
      <c r="T130" s="19"/>
    </row>
    <row r="131" spans="1:29" ht="14.25" x14ac:dyDescent="0.2">
      <c r="A131" s="29"/>
      <c r="B131" s="29"/>
      <c r="C131" s="29"/>
      <c r="D131" s="29"/>
      <c r="E131" s="29"/>
      <c r="F131" s="29"/>
      <c r="G131" s="29"/>
      <c r="H131" s="29"/>
      <c r="I131" s="29"/>
      <c r="J131" s="19"/>
      <c r="K131" s="30"/>
      <c r="L131" s="30"/>
      <c r="M131" s="30"/>
      <c r="N131" s="30"/>
      <c r="O131" s="30"/>
      <c r="P131" s="30"/>
      <c r="Q131" s="30"/>
      <c r="R131" s="30"/>
      <c r="S131" s="30"/>
      <c r="T131" s="19"/>
    </row>
    <row r="132" spans="1:29" ht="14.25" x14ac:dyDescent="0.2">
      <c r="A132" s="29"/>
      <c r="B132" s="29"/>
      <c r="C132" s="29"/>
      <c r="D132" s="29"/>
      <c r="E132" s="29"/>
      <c r="F132" s="29"/>
      <c r="G132" s="29"/>
      <c r="H132" s="29"/>
      <c r="I132" s="29"/>
      <c r="J132" s="19"/>
      <c r="K132" s="30"/>
      <c r="L132" s="30"/>
      <c r="M132" s="30"/>
      <c r="N132" s="30"/>
      <c r="O132" s="30"/>
      <c r="P132" s="30"/>
      <c r="Q132" s="30"/>
      <c r="R132" s="30"/>
      <c r="S132" s="30"/>
      <c r="T132" s="19"/>
    </row>
    <row r="133" spans="1:29" ht="14.25" x14ac:dyDescent="0.2">
      <c r="A133" s="29"/>
      <c r="B133" s="29"/>
      <c r="C133" s="29"/>
      <c r="D133" s="29"/>
      <c r="E133" s="29"/>
      <c r="F133" s="29"/>
      <c r="G133" s="29"/>
      <c r="H133" s="29"/>
      <c r="I133" s="29"/>
      <c r="J133" s="19"/>
      <c r="K133" s="30"/>
      <c r="L133" s="30"/>
      <c r="M133" s="30"/>
      <c r="N133" s="30"/>
      <c r="O133" s="30"/>
      <c r="P133" s="30"/>
      <c r="Q133" s="30"/>
      <c r="R133" s="30"/>
      <c r="S133" s="30"/>
      <c r="T133" s="19"/>
    </row>
    <row r="134" spans="1:29" ht="14.25" x14ac:dyDescent="0.2">
      <c r="A134" s="29"/>
      <c r="B134" s="29"/>
      <c r="C134" s="29"/>
      <c r="D134" s="29"/>
      <c r="E134" s="29"/>
      <c r="F134" s="29"/>
      <c r="G134" s="29"/>
      <c r="H134" s="29"/>
      <c r="I134" s="29"/>
      <c r="J134" s="19"/>
      <c r="K134" s="30"/>
      <c r="L134" s="30"/>
      <c r="M134" s="30"/>
      <c r="N134" s="30"/>
      <c r="O134" s="30"/>
      <c r="P134" s="30"/>
      <c r="Q134" s="30"/>
      <c r="R134" s="30"/>
      <c r="S134" s="30"/>
      <c r="T134" s="19"/>
    </row>
    <row r="135" spans="1:29" ht="14.25" x14ac:dyDescent="0.2">
      <c r="A135" s="29"/>
      <c r="B135" s="29"/>
      <c r="C135" s="29"/>
      <c r="D135" s="29"/>
      <c r="E135" s="29"/>
      <c r="F135" s="29"/>
      <c r="G135" s="29"/>
      <c r="H135" s="29"/>
      <c r="I135" s="29"/>
      <c r="J135" s="19"/>
      <c r="K135" s="30"/>
      <c r="L135" s="30"/>
      <c r="M135" s="30"/>
      <c r="N135" s="30"/>
      <c r="O135" s="30"/>
      <c r="P135" s="30"/>
      <c r="Q135" s="30"/>
      <c r="R135" s="30"/>
      <c r="S135" s="30"/>
      <c r="T135" s="19"/>
    </row>
    <row r="136" spans="1:29" ht="14.25" x14ac:dyDescent="0.2">
      <c r="A136" s="29"/>
      <c r="B136" s="29"/>
      <c r="C136" s="29"/>
      <c r="D136" s="29"/>
      <c r="E136" s="29"/>
      <c r="F136" s="29"/>
      <c r="G136" s="29"/>
      <c r="H136" s="29"/>
      <c r="I136" s="29"/>
      <c r="J136" s="19"/>
      <c r="K136" s="30"/>
      <c r="L136" s="30"/>
      <c r="M136" s="30"/>
      <c r="N136" s="30"/>
      <c r="O136" s="30"/>
      <c r="P136" s="30"/>
      <c r="Q136" s="30"/>
      <c r="R136" s="30"/>
      <c r="S136" s="30"/>
      <c r="T136" s="19"/>
    </row>
    <row r="137" spans="1:29" ht="14.25" x14ac:dyDescent="0.2">
      <c r="A137" s="29"/>
      <c r="B137" s="29"/>
      <c r="C137" s="29"/>
      <c r="D137" s="29"/>
      <c r="E137" s="29"/>
      <c r="F137" s="29"/>
      <c r="G137" s="29"/>
      <c r="H137" s="29"/>
      <c r="I137" s="29"/>
      <c r="J137" s="19"/>
      <c r="K137" s="30"/>
      <c r="L137" s="30"/>
      <c r="M137" s="30"/>
      <c r="N137" s="30"/>
      <c r="O137" s="30"/>
      <c r="P137" s="30"/>
      <c r="Q137" s="30"/>
      <c r="R137" s="30"/>
      <c r="S137" s="30"/>
      <c r="T137" s="19"/>
    </row>
    <row r="138" spans="1:29" ht="14.25" x14ac:dyDescent="0.2">
      <c r="A138" s="29"/>
      <c r="B138" s="29"/>
      <c r="C138" s="29"/>
      <c r="D138" s="29"/>
      <c r="E138" s="29"/>
      <c r="F138" s="29"/>
      <c r="G138" s="29"/>
      <c r="H138" s="29"/>
      <c r="I138" s="29"/>
      <c r="J138" s="19"/>
      <c r="K138" s="30"/>
      <c r="L138" s="30"/>
      <c r="M138" s="30"/>
      <c r="N138" s="30"/>
      <c r="O138" s="30"/>
      <c r="P138" s="30"/>
      <c r="Q138" s="30"/>
      <c r="R138" s="30"/>
      <c r="S138" s="30"/>
      <c r="T138" s="19"/>
    </row>
    <row r="139" spans="1:29" ht="14.25" x14ac:dyDescent="0.2">
      <c r="A139" s="29"/>
      <c r="B139" s="29"/>
      <c r="C139" s="29"/>
      <c r="D139" s="29"/>
      <c r="E139" s="29"/>
      <c r="F139" s="29"/>
      <c r="G139" s="29"/>
      <c r="H139" s="29"/>
      <c r="I139" s="29"/>
      <c r="J139" s="19"/>
      <c r="K139" s="30"/>
      <c r="L139" s="30"/>
      <c r="M139" s="30"/>
      <c r="N139" s="30"/>
      <c r="O139" s="30"/>
      <c r="P139" s="30"/>
      <c r="Q139" s="30"/>
      <c r="R139" s="30"/>
      <c r="S139" s="30"/>
      <c r="T139" s="19"/>
    </row>
    <row r="140" spans="1:29" ht="14.25" x14ac:dyDescent="0.2">
      <c r="A140" s="29"/>
      <c r="B140" s="29"/>
      <c r="C140" s="29"/>
      <c r="D140" s="29"/>
      <c r="E140" s="29"/>
      <c r="F140" s="29"/>
      <c r="G140" s="29"/>
      <c r="H140" s="29"/>
      <c r="I140" s="29"/>
      <c r="J140" s="19"/>
      <c r="K140" s="30"/>
      <c r="L140" s="30"/>
      <c r="M140" s="30"/>
      <c r="N140" s="30"/>
      <c r="O140" s="30"/>
      <c r="P140" s="30"/>
      <c r="Q140" s="30"/>
      <c r="R140" s="30"/>
      <c r="S140" s="30"/>
      <c r="T140" s="19"/>
    </row>
    <row r="141" spans="1:29" ht="14.25" x14ac:dyDescent="0.2">
      <c r="A141" s="29"/>
      <c r="B141" s="29"/>
      <c r="C141" s="29"/>
      <c r="D141" s="29"/>
      <c r="E141" s="29"/>
      <c r="F141" s="29"/>
      <c r="G141" s="29"/>
      <c r="H141" s="29"/>
      <c r="I141" s="29"/>
      <c r="J141" s="19"/>
      <c r="K141" s="30"/>
      <c r="L141" s="30"/>
      <c r="M141" s="30"/>
      <c r="N141" s="30"/>
      <c r="O141" s="30"/>
      <c r="P141" s="30"/>
      <c r="Q141" s="30"/>
      <c r="R141" s="30"/>
      <c r="S141" s="30"/>
      <c r="T141" s="19"/>
    </row>
    <row r="142" spans="1:29" ht="14.25" x14ac:dyDescent="0.2">
      <c r="A142" s="29"/>
      <c r="B142" s="29"/>
      <c r="C142" s="29"/>
      <c r="D142" s="29"/>
      <c r="E142" s="29"/>
      <c r="F142" s="29"/>
      <c r="G142" s="29"/>
      <c r="H142" s="29"/>
      <c r="I142" s="29"/>
      <c r="J142" s="19"/>
      <c r="K142" s="30"/>
      <c r="L142" s="30"/>
      <c r="M142" s="30"/>
      <c r="N142" s="30"/>
      <c r="O142" s="30"/>
      <c r="P142" s="30"/>
      <c r="Q142" s="30"/>
      <c r="R142" s="30"/>
      <c r="S142" s="30"/>
      <c r="T142" s="19"/>
    </row>
    <row r="143" spans="1:29" ht="14.25" x14ac:dyDescent="0.2">
      <c r="A143" s="29"/>
      <c r="B143" s="29"/>
      <c r="C143" s="29"/>
      <c r="D143" s="29"/>
      <c r="E143" s="29"/>
      <c r="F143" s="29"/>
      <c r="G143" s="29"/>
      <c r="H143" s="29"/>
      <c r="I143" s="29"/>
      <c r="J143" s="19"/>
      <c r="K143" s="30"/>
      <c r="L143" s="30"/>
      <c r="M143" s="30"/>
      <c r="N143" s="30"/>
      <c r="O143" s="30"/>
      <c r="P143" s="30"/>
      <c r="Q143" s="30"/>
      <c r="R143" s="30"/>
      <c r="S143" s="30"/>
      <c r="T143" s="19"/>
    </row>
    <row r="144" spans="1:29" ht="15.75" x14ac:dyDescent="0.2">
      <c r="A144" s="232" t="s">
        <v>62</v>
      </c>
      <c r="B144" s="232"/>
      <c r="C144" s="232"/>
      <c r="D144" s="232"/>
      <c r="E144" s="232"/>
      <c r="F144" s="232"/>
      <c r="G144" s="232"/>
      <c r="H144" s="232"/>
      <c r="I144" s="232"/>
      <c r="J144" s="19"/>
      <c r="K144" s="232" t="s">
        <v>63</v>
      </c>
      <c r="L144" s="232"/>
      <c r="M144" s="232"/>
      <c r="N144" s="232"/>
      <c r="O144" s="232"/>
      <c r="P144" s="232"/>
      <c r="Q144" s="232"/>
      <c r="R144" s="232"/>
      <c r="S144" s="232"/>
      <c r="T144" s="19"/>
      <c r="U144" s="232"/>
      <c r="V144" s="232"/>
      <c r="W144" s="232"/>
      <c r="X144" s="232"/>
      <c r="Y144" s="232"/>
      <c r="Z144" s="232"/>
      <c r="AA144" s="232"/>
      <c r="AB144" s="232"/>
      <c r="AC144" s="232"/>
    </row>
    <row r="145" spans="1:20" ht="14.25" x14ac:dyDescent="0.2">
      <c r="A145" s="29"/>
      <c r="B145" s="29"/>
      <c r="C145" s="29"/>
      <c r="D145" s="29"/>
      <c r="E145" s="29"/>
      <c r="F145" s="29"/>
      <c r="G145" s="29"/>
      <c r="H145" s="29"/>
      <c r="I145" s="29"/>
      <c r="J145" s="19"/>
      <c r="K145" s="30"/>
      <c r="L145" s="30"/>
      <c r="M145" s="30"/>
      <c r="N145" s="30"/>
      <c r="O145" s="30"/>
      <c r="P145" s="30"/>
      <c r="Q145" s="30"/>
      <c r="R145" s="30"/>
      <c r="S145" s="30"/>
      <c r="T145" s="19"/>
    </row>
    <row r="146" spans="1:20" ht="14.25" x14ac:dyDescent="0.2">
      <c r="A146" s="231" t="s">
        <v>64</v>
      </c>
      <c r="B146" s="231"/>
      <c r="C146" s="231"/>
      <c r="D146" s="231"/>
      <c r="E146" s="231"/>
      <c r="F146" s="231"/>
      <c r="G146" s="231"/>
      <c r="H146" s="231"/>
      <c r="I146" s="231"/>
      <c r="J146" s="19"/>
      <c r="K146" s="231" t="s">
        <v>65</v>
      </c>
      <c r="L146" s="231"/>
      <c r="M146" s="231"/>
      <c r="N146" s="231"/>
      <c r="O146" s="231"/>
      <c r="P146" s="231"/>
      <c r="Q146" s="231"/>
      <c r="R146" s="231"/>
      <c r="S146" s="231"/>
      <c r="T146" s="19"/>
    </row>
    <row r="147" spans="1:20" ht="14.25" x14ac:dyDescent="0.2">
      <c r="A147" s="231"/>
      <c r="B147" s="231"/>
      <c r="C147" s="231"/>
      <c r="D147" s="231"/>
      <c r="E147" s="231"/>
      <c r="F147" s="231"/>
      <c r="G147" s="231"/>
      <c r="H147" s="231"/>
      <c r="I147" s="231"/>
      <c r="J147" s="19"/>
      <c r="K147" s="231"/>
      <c r="L147" s="231"/>
      <c r="M147" s="231"/>
      <c r="N147" s="231"/>
      <c r="O147" s="231"/>
      <c r="P147" s="231"/>
      <c r="Q147" s="231"/>
      <c r="R147" s="231"/>
      <c r="S147" s="231"/>
      <c r="T147" s="19"/>
    </row>
    <row r="148" spans="1:20" ht="14.25" x14ac:dyDescent="0.2">
      <c r="A148" s="231"/>
      <c r="B148" s="231"/>
      <c r="C148" s="231"/>
      <c r="D148" s="231"/>
      <c r="E148" s="231"/>
      <c r="F148" s="231"/>
      <c r="G148" s="231"/>
      <c r="H148" s="231"/>
      <c r="I148" s="231"/>
      <c r="J148" s="19"/>
      <c r="K148" s="231"/>
      <c r="L148" s="231"/>
      <c r="M148" s="231"/>
      <c r="N148" s="231"/>
      <c r="O148" s="231"/>
      <c r="P148" s="231"/>
      <c r="Q148" s="231"/>
      <c r="R148" s="231"/>
      <c r="S148" s="231"/>
      <c r="T148" s="19"/>
    </row>
    <row r="149" spans="1:20" ht="14.25" x14ac:dyDescent="0.2">
      <c r="A149" s="231"/>
      <c r="B149" s="231"/>
      <c r="C149" s="231"/>
      <c r="D149" s="231"/>
      <c r="E149" s="231"/>
      <c r="F149" s="231"/>
      <c r="G149" s="231"/>
      <c r="H149" s="231"/>
      <c r="I149" s="231"/>
      <c r="J149" s="19"/>
      <c r="K149" s="231"/>
      <c r="L149" s="231"/>
      <c r="M149" s="231"/>
      <c r="N149" s="231"/>
      <c r="O149" s="231"/>
      <c r="P149" s="231"/>
      <c r="Q149" s="231"/>
      <c r="R149" s="231"/>
      <c r="S149" s="231"/>
      <c r="T149" s="19"/>
    </row>
    <row r="150" spans="1:20" ht="14.25" x14ac:dyDescent="0.2">
      <c r="A150" s="29"/>
      <c r="B150" s="29"/>
      <c r="C150" s="29"/>
      <c r="D150" s="29"/>
      <c r="E150" s="29"/>
      <c r="F150" s="29"/>
      <c r="G150" s="29"/>
      <c r="H150" s="29"/>
      <c r="I150" s="29"/>
      <c r="J150" s="19"/>
      <c r="K150" s="30"/>
      <c r="L150" s="30"/>
      <c r="M150" s="30"/>
      <c r="N150" s="30"/>
      <c r="O150" s="30"/>
      <c r="P150" s="30"/>
      <c r="Q150" s="30"/>
      <c r="R150" s="30"/>
      <c r="S150" s="30"/>
      <c r="T150" s="19"/>
    </row>
    <row r="151" spans="1:20" ht="14.25" x14ac:dyDescent="0.2">
      <c r="A151" s="29"/>
      <c r="B151" s="29"/>
      <c r="C151" s="29"/>
      <c r="D151" s="29"/>
      <c r="E151" s="29"/>
      <c r="F151" s="29"/>
      <c r="G151" s="29"/>
      <c r="H151" s="29"/>
      <c r="I151" s="29"/>
      <c r="J151" s="19"/>
      <c r="K151" s="30"/>
      <c r="L151" s="30"/>
      <c r="M151" s="30"/>
      <c r="N151" s="30"/>
      <c r="O151" s="30"/>
      <c r="P151" s="30"/>
      <c r="Q151" s="30"/>
      <c r="R151" s="30"/>
      <c r="S151" s="30"/>
      <c r="T151" s="19"/>
    </row>
    <row r="152" spans="1:20" ht="14.25" x14ac:dyDescent="0.2">
      <c r="A152" s="29"/>
      <c r="B152" s="29"/>
      <c r="C152" s="29"/>
      <c r="D152" s="29"/>
      <c r="E152" s="29"/>
      <c r="F152" s="29"/>
      <c r="G152" s="29"/>
      <c r="H152" s="29"/>
      <c r="I152" s="29"/>
      <c r="J152" s="19"/>
      <c r="K152" s="30"/>
      <c r="L152" s="30"/>
      <c r="M152" s="30"/>
      <c r="N152" s="30"/>
      <c r="O152" s="30"/>
      <c r="P152" s="30"/>
      <c r="Q152" s="30"/>
      <c r="R152" s="30"/>
      <c r="S152" s="30"/>
      <c r="T152" s="19"/>
    </row>
    <row r="153" spans="1:20" ht="14.25" x14ac:dyDescent="0.2">
      <c r="A153" s="29"/>
      <c r="B153" s="29"/>
      <c r="C153" s="29"/>
      <c r="D153" s="29"/>
      <c r="E153" s="29"/>
      <c r="F153" s="29"/>
      <c r="G153" s="29"/>
      <c r="H153" s="29"/>
      <c r="I153" s="29"/>
      <c r="J153" s="19"/>
      <c r="K153" s="30"/>
      <c r="L153" s="30"/>
      <c r="M153" s="30"/>
      <c r="N153" s="30"/>
      <c r="O153" s="30"/>
      <c r="P153" s="30"/>
      <c r="Q153" s="30"/>
      <c r="R153" s="30"/>
      <c r="S153" s="30"/>
      <c r="T153" s="19"/>
    </row>
    <row r="154" spans="1:20" ht="14.25" x14ac:dyDescent="0.2">
      <c r="A154" s="29"/>
      <c r="B154" s="29"/>
      <c r="C154" s="29"/>
      <c r="D154" s="29"/>
      <c r="E154" s="29"/>
      <c r="F154" s="29"/>
      <c r="G154" s="29"/>
      <c r="H154" s="29"/>
      <c r="I154" s="29"/>
      <c r="J154" s="19"/>
      <c r="K154" s="30"/>
      <c r="L154" s="30"/>
      <c r="M154" s="30"/>
      <c r="N154" s="30"/>
      <c r="O154" s="30"/>
      <c r="P154" s="30"/>
      <c r="Q154" s="30"/>
      <c r="R154" s="30"/>
      <c r="S154" s="30"/>
      <c r="T154" s="19"/>
    </row>
    <row r="155" spans="1:20" ht="14.25" x14ac:dyDescent="0.2">
      <c r="A155" s="29"/>
      <c r="B155" s="29"/>
      <c r="C155" s="29"/>
      <c r="D155" s="29"/>
      <c r="E155" s="29"/>
      <c r="F155" s="29"/>
      <c r="G155" s="29"/>
      <c r="H155" s="29"/>
      <c r="I155" s="29"/>
      <c r="J155" s="19"/>
      <c r="K155" s="30"/>
      <c r="L155" s="30"/>
      <c r="M155" s="30"/>
      <c r="N155" s="30"/>
      <c r="O155" s="30"/>
      <c r="P155" s="30"/>
      <c r="Q155" s="30"/>
      <c r="R155" s="30"/>
      <c r="S155" s="30"/>
      <c r="T155" s="19"/>
    </row>
    <row r="156" spans="1:20" ht="14.25" x14ac:dyDescent="0.2">
      <c r="A156" s="29"/>
      <c r="B156" s="29"/>
      <c r="C156" s="29"/>
      <c r="D156" s="29"/>
      <c r="E156" s="29"/>
      <c r="F156" s="29"/>
      <c r="G156" s="29"/>
      <c r="H156" s="29"/>
      <c r="I156" s="29"/>
      <c r="J156" s="19"/>
      <c r="K156" s="30"/>
      <c r="L156" s="30"/>
      <c r="M156" s="30"/>
      <c r="N156" s="30"/>
      <c r="O156" s="30"/>
      <c r="P156" s="30"/>
      <c r="Q156" s="30"/>
      <c r="R156" s="30"/>
      <c r="S156" s="30"/>
      <c r="T156" s="19"/>
    </row>
    <row r="157" spans="1:20" ht="14.25" x14ac:dyDescent="0.2">
      <c r="A157" s="29"/>
      <c r="B157" s="29"/>
      <c r="C157" s="29"/>
      <c r="D157" s="29"/>
      <c r="E157" s="29"/>
      <c r="F157" s="29"/>
      <c r="G157" s="29"/>
      <c r="H157" s="29"/>
      <c r="I157" s="29"/>
      <c r="J157" s="19"/>
      <c r="K157" s="30"/>
      <c r="L157" s="30"/>
      <c r="M157" s="30"/>
      <c r="N157" s="30"/>
      <c r="O157" s="30"/>
      <c r="P157" s="30"/>
      <c r="Q157" s="30"/>
      <c r="R157" s="30"/>
      <c r="S157" s="30"/>
      <c r="T157" s="19"/>
    </row>
    <row r="158" spans="1:20" ht="14.25" x14ac:dyDescent="0.2">
      <c r="A158" s="29"/>
      <c r="B158" s="29"/>
      <c r="C158" s="29"/>
      <c r="D158" s="29"/>
      <c r="E158" s="29"/>
      <c r="F158" s="29"/>
      <c r="G158" s="29"/>
      <c r="H158" s="29"/>
      <c r="I158" s="29"/>
      <c r="J158" s="19"/>
      <c r="K158" s="30"/>
      <c r="L158" s="30"/>
      <c r="M158" s="30"/>
      <c r="N158" s="30"/>
      <c r="O158" s="30"/>
      <c r="P158" s="30"/>
      <c r="Q158" s="30"/>
      <c r="R158" s="30"/>
      <c r="S158" s="30"/>
      <c r="T158" s="19"/>
    </row>
    <row r="159" spans="1:20" ht="14.25" x14ac:dyDescent="0.2">
      <c r="A159" s="29"/>
      <c r="B159" s="29"/>
      <c r="C159" s="29"/>
      <c r="D159" s="29"/>
      <c r="E159" s="29"/>
      <c r="F159" s="29"/>
      <c r="G159" s="29"/>
      <c r="H159" s="29"/>
      <c r="I159" s="29"/>
      <c r="J159" s="19"/>
      <c r="K159" s="30"/>
      <c r="L159" s="30"/>
      <c r="M159" s="30"/>
      <c r="N159" s="30"/>
      <c r="O159" s="30"/>
      <c r="P159" s="30"/>
      <c r="Q159" s="30"/>
      <c r="R159" s="30"/>
      <c r="S159" s="30"/>
      <c r="T159" s="19"/>
    </row>
    <row r="160" spans="1:20" ht="14.25" x14ac:dyDescent="0.2">
      <c r="A160" s="29"/>
      <c r="B160" s="29"/>
      <c r="C160" s="29"/>
      <c r="D160" s="29"/>
      <c r="E160" s="29"/>
      <c r="F160" s="29"/>
      <c r="G160" s="29"/>
      <c r="H160" s="29"/>
      <c r="I160" s="29"/>
      <c r="J160" s="19"/>
      <c r="K160" s="30"/>
      <c r="L160" s="30"/>
      <c r="M160" s="30"/>
      <c r="N160" s="30"/>
      <c r="O160" s="30"/>
      <c r="P160" s="30"/>
      <c r="Q160" s="30"/>
      <c r="R160" s="30"/>
      <c r="S160" s="30"/>
      <c r="T160" s="19"/>
    </row>
    <row r="161" spans="1:20" ht="14.25" x14ac:dyDescent="0.2">
      <c r="A161" s="29"/>
      <c r="B161" s="29"/>
      <c r="C161" s="29"/>
      <c r="D161" s="29"/>
      <c r="E161" s="29"/>
      <c r="F161" s="29"/>
      <c r="G161" s="29"/>
      <c r="H161" s="29"/>
      <c r="I161" s="29"/>
      <c r="J161" s="19"/>
      <c r="K161" s="30"/>
      <c r="L161" s="30"/>
      <c r="M161" s="30"/>
      <c r="N161" s="30"/>
      <c r="O161" s="30"/>
      <c r="P161" s="30"/>
      <c r="Q161" s="30"/>
      <c r="R161" s="30"/>
      <c r="S161" s="30"/>
      <c r="T161" s="19"/>
    </row>
    <row r="162" spans="1:20" ht="14.25" x14ac:dyDescent="0.2">
      <c r="A162" s="29"/>
      <c r="B162" s="29"/>
      <c r="C162" s="29"/>
      <c r="D162" s="29"/>
      <c r="E162" s="29"/>
      <c r="F162" s="29"/>
      <c r="G162" s="29"/>
      <c r="H162" s="29"/>
      <c r="I162" s="29"/>
      <c r="J162" s="19"/>
      <c r="K162" s="30"/>
      <c r="L162" s="30"/>
      <c r="M162" s="30"/>
      <c r="N162" s="30"/>
      <c r="O162" s="30"/>
      <c r="P162" s="30"/>
      <c r="Q162" s="30"/>
      <c r="R162" s="30"/>
      <c r="S162" s="30"/>
      <c r="T162" s="19"/>
    </row>
    <row r="163" spans="1:20" ht="14.25" x14ac:dyDescent="0.2">
      <c r="A163" s="29"/>
      <c r="B163" s="29"/>
      <c r="C163" s="29"/>
      <c r="D163" s="29"/>
      <c r="E163" s="29"/>
      <c r="F163" s="29"/>
      <c r="G163" s="29"/>
      <c r="H163" s="29"/>
      <c r="I163" s="29"/>
      <c r="J163" s="19"/>
      <c r="K163" s="30"/>
      <c r="L163" s="30"/>
      <c r="M163" s="30"/>
      <c r="N163" s="30"/>
      <c r="O163" s="30"/>
      <c r="P163" s="30"/>
      <c r="Q163" s="30"/>
      <c r="R163" s="30"/>
      <c r="S163" s="30"/>
      <c r="T163" s="19"/>
    </row>
    <row r="164" spans="1:20" ht="14.25" x14ac:dyDescent="0.2">
      <c r="A164" s="29"/>
      <c r="B164" s="29"/>
      <c r="C164" s="29"/>
      <c r="D164" s="29"/>
      <c r="E164" s="29"/>
      <c r="F164" s="29"/>
      <c r="G164" s="29"/>
      <c r="H164" s="29"/>
      <c r="I164" s="29"/>
      <c r="J164" s="19"/>
      <c r="K164" s="30"/>
      <c r="L164" s="30"/>
      <c r="M164" s="30"/>
      <c r="N164" s="30"/>
      <c r="O164" s="30"/>
      <c r="P164" s="30"/>
      <c r="Q164" s="30"/>
      <c r="R164" s="30"/>
      <c r="S164" s="30"/>
      <c r="T164" s="19"/>
    </row>
    <row r="165" spans="1:20" ht="14.25" x14ac:dyDescent="0.2">
      <c r="A165" s="29"/>
      <c r="B165" s="29"/>
      <c r="C165" s="29"/>
      <c r="D165" s="29"/>
      <c r="E165" s="29"/>
      <c r="F165" s="29"/>
      <c r="G165" s="29"/>
      <c r="H165" s="29"/>
      <c r="I165" s="29"/>
      <c r="J165" s="19"/>
      <c r="K165" s="30"/>
      <c r="L165" s="30"/>
      <c r="M165" s="30"/>
      <c r="N165" s="30"/>
      <c r="O165" s="30"/>
      <c r="P165" s="30"/>
      <c r="Q165" s="30"/>
      <c r="R165" s="30"/>
      <c r="S165" s="30"/>
      <c r="T165" s="19"/>
    </row>
    <row r="166" spans="1:20" ht="14.25" x14ac:dyDescent="0.2">
      <c r="A166" s="29"/>
      <c r="B166" s="29"/>
      <c r="C166" s="29"/>
      <c r="D166" s="29"/>
      <c r="E166" s="29"/>
      <c r="F166" s="29"/>
      <c r="G166" s="29"/>
      <c r="H166" s="29"/>
      <c r="I166" s="29"/>
      <c r="J166" s="19"/>
      <c r="K166" s="30"/>
      <c r="L166" s="30"/>
      <c r="M166" s="30"/>
      <c r="N166" s="30"/>
      <c r="O166" s="30"/>
      <c r="P166" s="30"/>
      <c r="Q166" s="30"/>
      <c r="R166" s="30"/>
      <c r="S166" s="30"/>
      <c r="T166" s="19"/>
    </row>
    <row r="167" spans="1:20" ht="14.25" x14ac:dyDescent="0.2">
      <c r="A167" s="29"/>
      <c r="B167" s="29"/>
      <c r="C167" s="29"/>
      <c r="D167" s="29"/>
      <c r="E167" s="29"/>
      <c r="F167" s="29"/>
      <c r="G167" s="29"/>
      <c r="H167" s="29"/>
      <c r="I167" s="29"/>
      <c r="J167" s="19"/>
      <c r="K167" s="30"/>
      <c r="L167" s="30"/>
      <c r="M167" s="30"/>
      <c r="N167" s="30"/>
      <c r="O167" s="30"/>
      <c r="P167" s="30"/>
      <c r="Q167" s="30"/>
      <c r="R167" s="30"/>
      <c r="S167" s="30"/>
      <c r="T167" s="19"/>
    </row>
    <row r="168" spans="1:20" ht="14.25" x14ac:dyDescent="0.2">
      <c r="A168" s="29"/>
      <c r="B168" s="29"/>
      <c r="C168" s="29"/>
      <c r="D168" s="29"/>
      <c r="E168" s="29"/>
      <c r="F168" s="29"/>
      <c r="G168" s="29"/>
      <c r="H168" s="29"/>
      <c r="I168" s="29"/>
      <c r="J168" s="19"/>
      <c r="K168" s="30"/>
      <c r="L168" s="30"/>
      <c r="M168" s="30"/>
      <c r="N168" s="30"/>
      <c r="O168" s="30"/>
      <c r="P168" s="30"/>
      <c r="Q168" s="30"/>
      <c r="R168" s="30"/>
      <c r="S168" s="30"/>
      <c r="T168" s="19"/>
    </row>
    <row r="169" spans="1:20" ht="14.25" x14ac:dyDescent="0.2">
      <c r="A169" s="29"/>
      <c r="B169" s="29"/>
      <c r="C169" s="29"/>
      <c r="D169" s="29"/>
      <c r="E169" s="29"/>
      <c r="F169" s="29"/>
      <c r="G169" s="29"/>
      <c r="H169" s="29"/>
      <c r="I169" s="29"/>
      <c r="J169" s="19"/>
      <c r="K169" s="30"/>
      <c r="L169" s="30"/>
      <c r="M169" s="30"/>
      <c r="N169" s="30"/>
      <c r="O169" s="30"/>
      <c r="P169" s="30"/>
      <c r="Q169" s="30"/>
      <c r="R169" s="30"/>
      <c r="S169" s="30"/>
      <c r="T169" s="19"/>
    </row>
    <row r="170" spans="1:20" ht="14.25" x14ac:dyDescent="0.2">
      <c r="A170" s="29"/>
      <c r="B170" s="29"/>
      <c r="C170" s="29"/>
      <c r="D170" s="29"/>
      <c r="E170" s="29"/>
      <c r="F170" s="29"/>
      <c r="G170" s="29"/>
      <c r="H170" s="29"/>
      <c r="I170" s="29"/>
      <c r="J170" s="19"/>
      <c r="K170" s="30"/>
      <c r="L170" s="30"/>
      <c r="M170" s="30"/>
      <c r="N170" s="30"/>
      <c r="O170" s="30"/>
      <c r="P170" s="30"/>
      <c r="Q170" s="30"/>
      <c r="R170" s="30"/>
      <c r="S170" s="30"/>
      <c r="T170" s="19"/>
    </row>
    <row r="171" spans="1:20" ht="14.25" x14ac:dyDescent="0.2">
      <c r="A171" s="29"/>
      <c r="B171" s="29"/>
      <c r="C171" s="29"/>
      <c r="D171" s="29"/>
      <c r="E171" s="29"/>
      <c r="F171" s="29"/>
      <c r="G171" s="29"/>
      <c r="H171" s="29"/>
      <c r="I171" s="29"/>
      <c r="J171" s="19"/>
      <c r="K171" s="30"/>
      <c r="L171" s="30"/>
      <c r="M171" s="30"/>
      <c r="N171" s="30"/>
      <c r="O171" s="30"/>
      <c r="P171" s="30"/>
      <c r="Q171" s="30"/>
      <c r="R171" s="30"/>
      <c r="S171" s="30"/>
      <c r="T171" s="19"/>
    </row>
    <row r="172" spans="1:20" ht="14.25" x14ac:dyDescent="0.2">
      <c r="A172" s="29"/>
      <c r="B172" s="29"/>
      <c r="C172" s="29"/>
      <c r="D172" s="29"/>
      <c r="E172" s="29"/>
      <c r="F172" s="29"/>
      <c r="G172" s="29"/>
      <c r="H172" s="29"/>
      <c r="I172" s="29"/>
      <c r="J172" s="19"/>
      <c r="K172" s="30"/>
      <c r="L172" s="30"/>
      <c r="M172" s="30"/>
      <c r="N172" s="30"/>
      <c r="O172" s="30"/>
      <c r="P172" s="30"/>
      <c r="Q172" s="30"/>
      <c r="R172" s="30"/>
      <c r="S172" s="30"/>
      <c r="T172" s="19"/>
    </row>
    <row r="173" spans="1:20" ht="14.25" x14ac:dyDescent="0.2">
      <c r="A173" s="29"/>
      <c r="B173" s="29"/>
      <c r="C173" s="29"/>
      <c r="D173" s="29"/>
      <c r="E173" s="29"/>
      <c r="F173" s="29"/>
      <c r="G173" s="29"/>
      <c r="H173" s="29"/>
      <c r="I173" s="29"/>
      <c r="J173" s="19"/>
      <c r="K173" s="30"/>
      <c r="L173" s="30"/>
      <c r="M173" s="30"/>
      <c r="N173" s="30"/>
      <c r="O173" s="30"/>
      <c r="P173" s="30"/>
      <c r="Q173" s="30"/>
      <c r="R173" s="30"/>
      <c r="S173" s="30"/>
      <c r="T173" s="19"/>
    </row>
    <row r="174" spans="1:20" ht="14.25" x14ac:dyDescent="0.2">
      <c r="A174" s="29"/>
      <c r="B174" s="29"/>
      <c r="C174" s="29"/>
      <c r="D174" s="29"/>
      <c r="E174" s="29"/>
      <c r="F174" s="29"/>
      <c r="G174" s="29"/>
      <c r="H174" s="29"/>
      <c r="I174" s="29"/>
      <c r="J174" s="19"/>
      <c r="K174" s="30"/>
      <c r="L174" s="30"/>
      <c r="M174" s="30"/>
      <c r="N174" s="30"/>
      <c r="O174" s="30"/>
      <c r="P174" s="30"/>
      <c r="Q174" s="30"/>
      <c r="R174" s="30"/>
      <c r="S174" s="30"/>
      <c r="T174" s="19"/>
    </row>
    <row r="175" spans="1:20" ht="14.25" x14ac:dyDescent="0.2">
      <c r="A175" s="29"/>
      <c r="B175" s="29"/>
      <c r="C175" s="29"/>
      <c r="D175" s="29"/>
      <c r="E175" s="29"/>
      <c r="F175" s="29"/>
      <c r="G175" s="29"/>
      <c r="H175" s="29"/>
      <c r="I175" s="29"/>
      <c r="J175" s="19"/>
      <c r="K175" s="30"/>
      <c r="L175" s="30"/>
      <c r="M175" s="30"/>
      <c r="N175" s="30"/>
      <c r="O175" s="30"/>
      <c r="P175" s="30"/>
      <c r="Q175" s="30"/>
      <c r="R175" s="30"/>
      <c r="S175" s="30"/>
      <c r="T175" s="19"/>
    </row>
    <row r="176" spans="1:20" ht="14.25" x14ac:dyDescent="0.2">
      <c r="A176" s="29"/>
      <c r="B176" s="29"/>
      <c r="C176" s="29"/>
      <c r="D176" s="29"/>
      <c r="E176" s="29"/>
      <c r="F176" s="29"/>
      <c r="G176" s="29"/>
      <c r="H176" s="29"/>
      <c r="I176" s="29"/>
      <c r="J176" s="19"/>
      <c r="K176" s="30"/>
      <c r="L176" s="30"/>
      <c r="M176" s="30"/>
      <c r="N176" s="30"/>
      <c r="O176" s="30"/>
      <c r="P176" s="30"/>
      <c r="Q176" s="30"/>
      <c r="R176" s="30"/>
      <c r="S176" s="30"/>
      <c r="T176" s="19"/>
    </row>
    <row r="177" spans="1:20" ht="14.25" x14ac:dyDescent="0.2">
      <c r="A177" s="29"/>
      <c r="B177" s="29"/>
      <c r="C177" s="29"/>
      <c r="D177" s="29"/>
      <c r="E177" s="29"/>
      <c r="F177" s="29"/>
      <c r="G177" s="29"/>
      <c r="H177" s="29"/>
      <c r="I177" s="29"/>
      <c r="J177" s="19"/>
      <c r="K177" s="30"/>
      <c r="L177" s="30"/>
      <c r="M177" s="30"/>
      <c r="N177" s="30"/>
      <c r="O177" s="30"/>
      <c r="P177" s="30"/>
      <c r="Q177" s="30"/>
      <c r="R177" s="30"/>
      <c r="S177" s="30"/>
      <c r="T177" s="19"/>
    </row>
    <row r="178" spans="1:20" ht="14.25" x14ac:dyDescent="0.2">
      <c r="A178" s="29"/>
      <c r="B178" s="29"/>
      <c r="C178" s="29"/>
      <c r="D178" s="29"/>
      <c r="E178" s="29"/>
      <c r="F178" s="29"/>
      <c r="G178" s="29"/>
      <c r="H178" s="29"/>
      <c r="I178" s="29"/>
      <c r="J178" s="19"/>
      <c r="K178" s="30"/>
      <c r="L178" s="30"/>
      <c r="M178" s="30"/>
      <c r="N178" s="30"/>
      <c r="O178" s="30"/>
      <c r="P178" s="30"/>
      <c r="Q178" s="30"/>
      <c r="R178" s="30"/>
      <c r="S178" s="30"/>
      <c r="T178" s="19"/>
    </row>
    <row r="179" spans="1:20" ht="14.25" x14ac:dyDescent="0.2">
      <c r="A179" s="29"/>
      <c r="B179" s="29"/>
      <c r="C179" s="29"/>
      <c r="D179" s="29"/>
      <c r="E179" s="29"/>
      <c r="F179" s="29"/>
      <c r="G179" s="29"/>
      <c r="H179" s="29"/>
      <c r="I179" s="29"/>
      <c r="J179" s="19"/>
      <c r="K179" s="30"/>
      <c r="L179" s="30"/>
      <c r="M179" s="30"/>
      <c r="N179" s="30"/>
      <c r="O179" s="30"/>
      <c r="P179" s="30"/>
      <c r="Q179" s="30"/>
      <c r="R179" s="30"/>
      <c r="S179" s="30"/>
      <c r="T179" s="19"/>
    </row>
    <row r="180" spans="1:20" ht="14.25" x14ac:dyDescent="0.2">
      <c r="A180" s="29"/>
      <c r="B180" s="29"/>
      <c r="C180" s="29"/>
      <c r="D180" s="29"/>
      <c r="E180" s="29"/>
      <c r="F180" s="29"/>
      <c r="G180" s="29"/>
      <c r="H180" s="29"/>
      <c r="I180" s="29"/>
      <c r="J180" s="19"/>
      <c r="K180" s="30"/>
      <c r="L180" s="30"/>
      <c r="M180" s="30"/>
      <c r="N180" s="30"/>
      <c r="O180" s="30"/>
      <c r="P180" s="30"/>
      <c r="Q180" s="30"/>
      <c r="R180" s="30"/>
      <c r="S180" s="30"/>
      <c r="T180" s="19"/>
    </row>
    <row r="181" spans="1:20" ht="14.25" x14ac:dyDescent="0.2">
      <c r="A181" s="29"/>
      <c r="B181" s="29"/>
      <c r="C181" s="29"/>
      <c r="D181" s="29"/>
      <c r="E181" s="29"/>
      <c r="F181" s="29"/>
      <c r="G181" s="29"/>
      <c r="H181" s="29"/>
      <c r="I181" s="29"/>
      <c r="J181" s="19"/>
      <c r="K181" s="30"/>
      <c r="L181" s="30"/>
      <c r="M181" s="30"/>
      <c r="N181" s="30"/>
      <c r="O181" s="30"/>
      <c r="P181" s="30"/>
      <c r="Q181" s="30"/>
      <c r="R181" s="30"/>
      <c r="S181" s="30"/>
      <c r="T181" s="19"/>
    </row>
    <row r="182" spans="1:20" ht="14.25" x14ac:dyDescent="0.2">
      <c r="A182" s="29"/>
      <c r="B182" s="29"/>
      <c r="C182" s="29"/>
      <c r="D182" s="29"/>
      <c r="E182" s="29"/>
      <c r="F182" s="29"/>
      <c r="G182" s="29"/>
      <c r="H182" s="29"/>
      <c r="I182" s="29"/>
      <c r="J182" s="19"/>
      <c r="K182" s="30"/>
      <c r="L182" s="30"/>
      <c r="M182" s="30"/>
      <c r="N182" s="30"/>
      <c r="O182" s="30"/>
      <c r="P182" s="30"/>
      <c r="Q182" s="30"/>
      <c r="R182" s="30"/>
      <c r="S182" s="30"/>
      <c r="T182" s="19"/>
    </row>
    <row r="183" spans="1:20" ht="14.25" x14ac:dyDescent="0.2">
      <c r="A183" s="29"/>
      <c r="B183" s="29"/>
      <c r="C183" s="29"/>
      <c r="D183" s="29"/>
      <c r="E183" s="29"/>
      <c r="F183" s="29"/>
      <c r="G183" s="29"/>
      <c r="H183" s="29"/>
      <c r="I183" s="29"/>
      <c r="J183" s="19"/>
      <c r="K183" s="30"/>
      <c r="L183" s="30"/>
      <c r="M183" s="30"/>
      <c r="N183" s="30"/>
      <c r="O183" s="30"/>
      <c r="P183" s="30"/>
      <c r="Q183" s="30"/>
      <c r="R183" s="30"/>
      <c r="S183" s="30"/>
      <c r="T183" s="19"/>
    </row>
    <row r="184" spans="1:20" ht="14.25" x14ac:dyDescent="0.2">
      <c r="A184" s="29"/>
      <c r="B184" s="29"/>
      <c r="C184" s="29"/>
      <c r="D184" s="29"/>
      <c r="E184" s="29"/>
      <c r="F184" s="29"/>
      <c r="G184" s="29"/>
      <c r="H184" s="29"/>
      <c r="I184" s="29"/>
      <c r="J184" s="19"/>
      <c r="K184" s="30"/>
      <c r="L184" s="30"/>
      <c r="M184" s="30"/>
      <c r="N184" s="30"/>
      <c r="O184" s="30"/>
      <c r="P184" s="30"/>
      <c r="Q184" s="30"/>
      <c r="R184" s="30"/>
      <c r="S184" s="30"/>
      <c r="T184" s="19"/>
    </row>
    <row r="185" spans="1:20" ht="14.25" x14ac:dyDescent="0.2">
      <c r="A185" s="29"/>
      <c r="B185" s="29"/>
      <c r="C185" s="29"/>
      <c r="D185" s="29"/>
      <c r="E185" s="29"/>
      <c r="F185" s="29"/>
      <c r="G185" s="29"/>
      <c r="H185" s="29"/>
      <c r="I185" s="29"/>
      <c r="J185" s="19"/>
      <c r="K185" s="30"/>
      <c r="L185" s="30"/>
      <c r="M185" s="30"/>
      <c r="N185" s="30"/>
      <c r="O185" s="30"/>
      <c r="P185" s="30"/>
      <c r="Q185" s="30"/>
      <c r="R185" s="30"/>
      <c r="S185" s="30"/>
      <c r="T185" s="19"/>
    </row>
    <row r="186" spans="1:20" ht="14.25" x14ac:dyDescent="0.2">
      <c r="A186" s="29"/>
      <c r="B186" s="29"/>
      <c r="C186" s="29"/>
      <c r="D186" s="29"/>
      <c r="E186" s="29"/>
      <c r="F186" s="29"/>
      <c r="G186" s="29"/>
      <c r="H186" s="29"/>
      <c r="I186" s="29"/>
      <c r="J186" s="19"/>
      <c r="K186" s="30"/>
      <c r="L186" s="30"/>
      <c r="M186" s="30"/>
      <c r="N186" s="30"/>
      <c r="O186" s="30"/>
      <c r="P186" s="30"/>
      <c r="Q186" s="30"/>
      <c r="R186" s="30"/>
      <c r="S186" s="30"/>
      <c r="T186" s="19"/>
    </row>
    <row r="187" spans="1:20" ht="14.25" x14ac:dyDescent="0.2">
      <c r="A187" s="29"/>
      <c r="B187" s="29"/>
      <c r="C187" s="29"/>
      <c r="D187" s="29"/>
      <c r="E187" s="29"/>
      <c r="F187" s="29"/>
      <c r="G187" s="29"/>
      <c r="H187" s="29"/>
      <c r="I187" s="29"/>
      <c r="J187" s="19"/>
      <c r="K187" s="30"/>
      <c r="L187" s="30"/>
      <c r="M187" s="30"/>
      <c r="N187" s="30"/>
      <c r="O187" s="30"/>
      <c r="P187" s="30"/>
      <c r="Q187" s="30"/>
      <c r="R187" s="30"/>
      <c r="S187" s="30"/>
      <c r="T187" s="19"/>
    </row>
    <row r="188" spans="1:20" ht="14.25" x14ac:dyDescent="0.2">
      <c r="A188" s="29"/>
      <c r="B188" s="29"/>
      <c r="C188" s="29"/>
      <c r="D188" s="29"/>
      <c r="E188" s="29"/>
      <c r="F188" s="29"/>
      <c r="G188" s="29"/>
      <c r="H188" s="29"/>
      <c r="I188" s="29"/>
      <c r="J188" s="19"/>
      <c r="K188" s="30"/>
      <c r="L188" s="30"/>
      <c r="M188" s="30"/>
      <c r="N188" s="30"/>
      <c r="O188" s="30"/>
      <c r="P188" s="30"/>
      <c r="Q188" s="30"/>
      <c r="R188" s="30"/>
      <c r="S188" s="30"/>
      <c r="T188" s="19"/>
    </row>
    <row r="189" spans="1:20" ht="14.25" x14ac:dyDescent="0.2">
      <c r="A189" s="29"/>
      <c r="B189" s="29"/>
      <c r="C189" s="29"/>
      <c r="D189" s="29"/>
      <c r="E189" s="29"/>
      <c r="F189" s="29"/>
      <c r="G189" s="29"/>
      <c r="H189" s="29"/>
      <c r="I189" s="29"/>
      <c r="J189" s="19"/>
      <c r="K189" s="30"/>
      <c r="L189" s="30"/>
      <c r="M189" s="30"/>
      <c r="N189" s="30"/>
      <c r="O189" s="30"/>
      <c r="P189" s="30"/>
      <c r="Q189" s="30"/>
      <c r="R189" s="30"/>
      <c r="S189" s="30"/>
      <c r="T189" s="19"/>
    </row>
    <row r="190" spans="1:20" ht="14.25" x14ac:dyDescent="0.2">
      <c r="A190" s="29"/>
      <c r="B190" s="29"/>
      <c r="C190" s="29"/>
      <c r="D190" s="29"/>
      <c r="E190" s="29"/>
      <c r="F190" s="29"/>
      <c r="G190" s="29"/>
      <c r="H190" s="29"/>
      <c r="I190" s="29"/>
      <c r="J190" s="19"/>
      <c r="K190" s="30"/>
      <c r="L190" s="30"/>
      <c r="M190" s="30"/>
      <c r="N190" s="30"/>
      <c r="O190" s="30"/>
      <c r="P190" s="30"/>
      <c r="Q190" s="30"/>
      <c r="R190" s="30"/>
      <c r="S190" s="30"/>
      <c r="T190" s="19"/>
    </row>
    <row r="191" spans="1:20" ht="14.25" x14ac:dyDescent="0.2">
      <c r="A191" s="29"/>
      <c r="B191" s="29"/>
      <c r="C191" s="29"/>
      <c r="D191" s="29"/>
      <c r="E191" s="29"/>
      <c r="F191" s="29"/>
      <c r="G191" s="29"/>
      <c r="H191" s="29"/>
      <c r="I191" s="29"/>
      <c r="J191" s="19"/>
      <c r="K191" s="30"/>
      <c r="L191" s="30"/>
      <c r="M191" s="30"/>
      <c r="N191" s="30"/>
      <c r="O191" s="30"/>
      <c r="P191" s="30"/>
      <c r="Q191" s="30"/>
      <c r="R191" s="30"/>
      <c r="S191" s="30"/>
      <c r="T191" s="19"/>
    </row>
    <row r="192" spans="1:20" ht="14.25" x14ac:dyDescent="0.2">
      <c r="A192" s="29"/>
      <c r="B192" s="29"/>
      <c r="C192" s="29"/>
      <c r="D192" s="29"/>
      <c r="E192" s="29"/>
      <c r="F192" s="29"/>
      <c r="G192" s="29"/>
      <c r="H192" s="29"/>
      <c r="I192" s="29"/>
      <c r="J192" s="19"/>
      <c r="K192" s="30"/>
      <c r="L192" s="30"/>
      <c r="M192" s="30"/>
      <c r="N192" s="30"/>
      <c r="O192" s="30"/>
      <c r="P192" s="30"/>
      <c r="Q192" s="30"/>
      <c r="R192" s="30"/>
      <c r="S192" s="30"/>
      <c r="T192" s="19"/>
    </row>
    <row r="193" spans="1:20" ht="14.25" x14ac:dyDescent="0.2">
      <c r="A193" s="29"/>
      <c r="B193" s="29"/>
      <c r="C193" s="29"/>
      <c r="D193" s="29"/>
      <c r="E193" s="29"/>
      <c r="F193" s="29"/>
      <c r="G193" s="29"/>
      <c r="H193" s="29"/>
      <c r="I193" s="29"/>
      <c r="J193" s="19"/>
      <c r="K193" s="30"/>
      <c r="L193" s="30"/>
      <c r="M193" s="30"/>
      <c r="N193" s="30"/>
      <c r="O193" s="30"/>
      <c r="P193" s="30"/>
      <c r="Q193" s="30"/>
      <c r="R193" s="30"/>
      <c r="S193" s="30"/>
      <c r="T193" s="19"/>
    </row>
    <row r="194" spans="1:20" ht="14.25" x14ac:dyDescent="0.2">
      <c r="A194" s="29"/>
      <c r="B194" s="29"/>
      <c r="C194" s="29"/>
      <c r="D194" s="29"/>
      <c r="E194" s="29"/>
      <c r="F194" s="29"/>
      <c r="G194" s="29"/>
      <c r="H194" s="29"/>
      <c r="I194" s="29"/>
      <c r="J194" s="19"/>
      <c r="K194" s="30"/>
      <c r="L194" s="30"/>
      <c r="M194" s="30"/>
      <c r="N194" s="30"/>
      <c r="O194" s="30"/>
      <c r="P194" s="30"/>
      <c r="Q194" s="30"/>
      <c r="R194" s="30"/>
      <c r="S194" s="30"/>
      <c r="T194" s="19"/>
    </row>
    <row r="195" spans="1:20" ht="14.25" x14ac:dyDescent="0.2">
      <c r="A195" s="29"/>
      <c r="B195" s="29"/>
      <c r="C195" s="29"/>
      <c r="D195" s="29"/>
      <c r="E195" s="29"/>
      <c r="F195" s="29"/>
      <c r="G195" s="29"/>
      <c r="H195" s="29"/>
      <c r="I195" s="29"/>
      <c r="J195" s="19"/>
      <c r="K195" s="30"/>
      <c r="L195" s="30"/>
      <c r="M195" s="30"/>
      <c r="N195" s="30"/>
      <c r="O195" s="30"/>
      <c r="P195" s="30"/>
      <c r="Q195" s="30"/>
      <c r="R195" s="30"/>
      <c r="S195" s="30"/>
      <c r="T195" s="19"/>
    </row>
    <row r="196" spans="1:20" ht="14.25" x14ac:dyDescent="0.2">
      <c r="A196" s="29"/>
      <c r="B196" s="29"/>
      <c r="C196" s="29"/>
      <c r="D196" s="29"/>
      <c r="E196" s="29"/>
      <c r="F196" s="29"/>
      <c r="G196" s="29"/>
      <c r="H196" s="29"/>
      <c r="I196" s="29"/>
      <c r="J196" s="19"/>
      <c r="K196" s="30"/>
      <c r="L196" s="30"/>
      <c r="M196" s="30"/>
      <c r="N196" s="30"/>
      <c r="O196" s="30"/>
      <c r="P196" s="30"/>
      <c r="Q196" s="30"/>
      <c r="R196" s="30"/>
      <c r="S196" s="30"/>
      <c r="T196" s="19"/>
    </row>
    <row r="197" spans="1:20" ht="14.25" x14ac:dyDescent="0.2">
      <c r="A197" s="29"/>
      <c r="B197" s="29"/>
      <c r="C197" s="29"/>
      <c r="D197" s="29"/>
      <c r="E197" s="29"/>
      <c r="F197" s="29"/>
      <c r="G197" s="29"/>
      <c r="H197" s="29"/>
      <c r="I197" s="29"/>
      <c r="J197" s="19"/>
      <c r="K197" s="30"/>
      <c r="L197" s="30"/>
      <c r="M197" s="30"/>
      <c r="N197" s="30"/>
      <c r="O197" s="30"/>
      <c r="P197" s="30"/>
      <c r="Q197" s="30"/>
      <c r="R197" s="30"/>
      <c r="S197" s="30"/>
      <c r="T197" s="19"/>
    </row>
    <row r="198" spans="1:20" ht="14.25" x14ac:dyDescent="0.2">
      <c r="A198" s="29"/>
      <c r="B198" s="29"/>
      <c r="C198" s="29"/>
      <c r="D198" s="29"/>
      <c r="E198" s="29"/>
      <c r="F198" s="29"/>
      <c r="G198" s="29"/>
      <c r="H198" s="29"/>
      <c r="I198" s="29"/>
      <c r="J198" s="19"/>
      <c r="K198" s="30"/>
      <c r="L198" s="30"/>
      <c r="M198" s="30"/>
      <c r="N198" s="30"/>
      <c r="O198" s="30"/>
      <c r="P198" s="30"/>
      <c r="Q198" s="30"/>
      <c r="R198" s="30"/>
      <c r="S198" s="30"/>
      <c r="T198" s="19"/>
    </row>
    <row r="199" spans="1:20" ht="6" customHeight="1" x14ac:dyDescent="0.2">
      <c r="A199" s="15"/>
      <c r="B199" s="15"/>
      <c r="C199" s="15"/>
      <c r="D199" s="15"/>
      <c r="E199" s="15"/>
      <c r="F199" s="15"/>
      <c r="G199" s="15"/>
      <c r="H199" s="15"/>
      <c r="I199" s="15"/>
    </row>
  </sheetData>
  <sheetProtection algorithmName="SHA-512" hashValue="QFb4SjlKQwIYN1Ak6u7eGYms2QPTsJxzVzryhZHxRUGFZjHPMN01xaxNTIpyJ1zyO5wKEr4QfOP1zX1E0s4ziw==" saltValue="AWIHPXlk0N69XbvOjX/T8g==" spinCount="100000" sheet="1" objects="1" scenarios="1"/>
  <mergeCells count="17">
    <mergeCell ref="A3:I3"/>
    <mergeCell ref="K3:S3"/>
    <mergeCell ref="A5:I57"/>
    <mergeCell ref="K5:S57"/>
    <mergeCell ref="U59:AC59"/>
    <mergeCell ref="U5:U7"/>
    <mergeCell ref="A59:I59"/>
    <mergeCell ref="K59:S59"/>
    <mergeCell ref="U9:U10"/>
    <mergeCell ref="K146:S149"/>
    <mergeCell ref="K61:S65"/>
    <mergeCell ref="A61:I64"/>
    <mergeCell ref="K144:S144"/>
    <mergeCell ref="U144:AC144"/>
    <mergeCell ref="U61:AC65"/>
    <mergeCell ref="A146:I149"/>
    <mergeCell ref="A144:I144"/>
  </mergeCells>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25524-6D38-4A23-8C31-E1F051B338D4}">
  <sheetPr>
    <tabColor rgb="FFFFEF95"/>
  </sheetPr>
  <dimension ref="A1:AG90"/>
  <sheetViews>
    <sheetView tabSelected="1" zoomScale="85" zoomScaleNormal="85" workbookViewId="0">
      <selection activeCell="C6" sqref="C6"/>
    </sheetView>
  </sheetViews>
  <sheetFormatPr defaultColWidth="9" defaultRowHeight="14.25" x14ac:dyDescent="0.2"/>
  <cols>
    <col min="1" max="1" width="3" style="41" customWidth="1"/>
    <col min="2" max="2" width="20.75" style="64" customWidth="1"/>
    <col min="3" max="3" width="41.75" style="64" customWidth="1"/>
    <col min="4" max="4" width="5.25" style="41" customWidth="1"/>
    <col min="5" max="5" width="40.375" style="63" bestFit="1" customWidth="1"/>
    <col min="6" max="9" width="20.625" style="63" customWidth="1"/>
    <col min="10" max="10" width="19.5" style="41" hidden="1" customWidth="1"/>
    <col min="11" max="11" width="9" style="41" hidden="1" customWidth="1"/>
    <col min="12" max="31" width="9" style="41"/>
    <col min="32" max="16384" width="9" style="64"/>
  </cols>
  <sheetData>
    <row r="1" spans="2:33" s="41" customFormat="1" x14ac:dyDescent="0.2"/>
    <row r="2" spans="2:33" s="41" customFormat="1" x14ac:dyDescent="0.2"/>
    <row r="3" spans="2:33" s="50" customFormat="1" ht="12" x14ac:dyDescent="0.2">
      <c r="H3" s="51" t="s">
        <v>67</v>
      </c>
      <c r="I3" s="216">
        <f>'Version Log'!J4</f>
        <v>6.01</v>
      </c>
    </row>
    <row r="4" spans="2:33" s="50" customFormat="1" ht="12" x14ac:dyDescent="0.2">
      <c r="H4" s="51" t="s">
        <v>68</v>
      </c>
      <c r="I4" s="52">
        <f>'Version Log'!J5</f>
        <v>45440</v>
      </c>
    </row>
    <row r="5" spans="2:33" s="41" customFormat="1" ht="15" thickBot="1" x14ac:dyDescent="0.25">
      <c r="K5" s="53"/>
      <c r="L5" s="53"/>
    </row>
    <row r="6" spans="2:33" s="53" customFormat="1" ht="24.95" customHeight="1" x14ac:dyDescent="0.2">
      <c r="B6" s="149" t="s">
        <v>69</v>
      </c>
      <c r="C6" s="119"/>
      <c r="E6" s="238" t="s">
        <v>70</v>
      </c>
      <c r="F6" s="240" t="s">
        <v>71</v>
      </c>
      <c r="G6" s="242" t="s">
        <v>72</v>
      </c>
      <c r="H6" s="243"/>
      <c r="I6" s="244" t="s">
        <v>73</v>
      </c>
      <c r="J6" s="246" t="s">
        <v>281</v>
      </c>
      <c r="AF6" s="54"/>
      <c r="AG6" s="54"/>
    </row>
    <row r="7" spans="2:33" s="53" customFormat="1" ht="24.95" customHeight="1" x14ac:dyDescent="0.2">
      <c r="B7" s="150" t="s">
        <v>74</v>
      </c>
      <c r="C7" s="120"/>
      <c r="E7" s="239"/>
      <c r="F7" s="241"/>
      <c r="G7" s="79" t="s">
        <v>46</v>
      </c>
      <c r="H7" s="55" t="s">
        <v>48</v>
      </c>
      <c r="I7" s="245"/>
      <c r="J7" s="247"/>
      <c r="AF7" s="54"/>
      <c r="AG7" s="54"/>
    </row>
    <row r="8" spans="2:33" s="53" customFormat="1" ht="24.95" customHeight="1" x14ac:dyDescent="0.2">
      <c r="B8" s="150" t="s">
        <v>75</v>
      </c>
      <c r="C8" s="120"/>
      <c r="E8" s="56" t="s">
        <v>76</v>
      </c>
      <c r="F8" s="132">
        <f>'Cycling Dryer'!C11</f>
        <v>0</v>
      </c>
      <c r="G8" s="80">
        <f>'Cycling Dryer'!C14</f>
        <v>0</v>
      </c>
      <c r="H8" s="58">
        <f>'Cycling Dryer'!C13</f>
        <v>0</v>
      </c>
      <c r="I8" s="57" t="str">
        <f>IF(ISBLANK(C11),"Enter Total Project Cost",'Cycling Dryer'!C17)</f>
        <v>Enter Total Project Cost</v>
      </c>
      <c r="J8" s="157" cm="1">
        <f t="array" ref="J8:K8">'Cycling Dryer'!C18:D18</f>
        <v>0</v>
      </c>
      <c r="K8" s="53">
        <v>0</v>
      </c>
      <c r="AF8" s="54"/>
      <c r="AG8" s="54"/>
    </row>
    <row r="9" spans="2:33" s="53" customFormat="1" ht="24.95" customHeight="1" x14ac:dyDescent="0.2">
      <c r="B9" s="150" t="s">
        <v>301</v>
      </c>
      <c r="C9" s="120"/>
      <c r="E9" s="60" t="s">
        <v>78</v>
      </c>
      <c r="F9" s="133">
        <f>SUM('Air Nozzle'!C12:F12)</f>
        <v>0</v>
      </c>
      <c r="G9" s="81">
        <f>SUM('Air Nozzle'!C15:F15)</f>
        <v>0</v>
      </c>
      <c r="H9" s="77">
        <f>SUM('Air Nozzle'!C14:F14)</f>
        <v>0</v>
      </c>
      <c r="I9" s="59" t="str">
        <f>IF(ISBLANK(C11),"Enter Total Project Cost",SUM('Air Nozzle'!C18:F18))</f>
        <v>Enter Total Project Cost</v>
      </c>
      <c r="J9" s="157"/>
      <c r="AF9" s="54"/>
      <c r="AG9" s="54"/>
    </row>
    <row r="10" spans="2:33" s="53" customFormat="1" ht="24.95" customHeight="1" x14ac:dyDescent="0.2">
      <c r="B10" s="150" t="s">
        <v>77</v>
      </c>
      <c r="C10" s="120"/>
      <c r="E10" s="56" t="s">
        <v>82</v>
      </c>
      <c r="F10" s="132">
        <f>'Air Tanks'!C12</f>
        <v>0</v>
      </c>
      <c r="G10" s="80">
        <f>'Air Tanks'!C15</f>
        <v>0</v>
      </c>
      <c r="H10" s="58">
        <f>'Air Tanks'!C14</f>
        <v>0</v>
      </c>
      <c r="I10" s="57" t="str">
        <f>IF(ISBLANK(C11),"Enter Total Project Cost",'Air Tanks'!C18)</f>
        <v>Enter Total Project Cost</v>
      </c>
      <c r="J10" s="157" t="e">
        <f>SUM(#REF!)</f>
        <v>#REF!</v>
      </c>
      <c r="AF10" s="54"/>
      <c r="AG10" s="54"/>
    </row>
    <row r="11" spans="2:33" s="53" customFormat="1" ht="24.95" customHeight="1" x14ac:dyDescent="0.2">
      <c r="B11" s="151" t="s">
        <v>285</v>
      </c>
      <c r="C11" s="155"/>
      <c r="E11" s="60" t="s">
        <v>282</v>
      </c>
      <c r="F11" s="133">
        <f>'VSD Compressor (&lt;=100HP)'!C10</f>
        <v>0</v>
      </c>
      <c r="G11" s="81">
        <f>'VSD Compressor (&lt;=100HP)'!C13</f>
        <v>0</v>
      </c>
      <c r="H11" s="77">
        <f>'VSD Compressor (&lt;=100HP)'!C12</f>
        <v>0</v>
      </c>
      <c r="I11" s="59" t="str">
        <f>IF(ISBLANK(C11),"Enter Total Project Cost",'VSD Compressor (&lt;=100HP)'!C16)</f>
        <v>Enter Total Project Cost</v>
      </c>
      <c r="J11" s="158" cm="1">
        <f t="array" ref="J11:K11">'Air Tanks'!C19:D19</f>
        <v>0</v>
      </c>
      <c r="K11" s="53">
        <v>0</v>
      </c>
      <c r="AF11" s="54"/>
      <c r="AG11" s="54"/>
    </row>
    <row r="12" spans="2:33" s="53" customFormat="1" ht="24.95" customHeight="1" x14ac:dyDescent="0.2">
      <c r="B12" s="151" t="s">
        <v>79</v>
      </c>
      <c r="C12" s="120"/>
      <c r="E12" s="56" t="s">
        <v>58</v>
      </c>
      <c r="F12" s="132">
        <f>'Compressor Controller'!C11</f>
        <v>0</v>
      </c>
      <c r="G12" s="80">
        <f>'Compressor Controller'!C14</f>
        <v>0</v>
      </c>
      <c r="H12" s="58">
        <f>'Compressor Controller'!C13</f>
        <v>0</v>
      </c>
      <c r="I12" s="57" t="str">
        <f>IF(ISBLANK(C11),"Enter Total Project Cost",'Compressor Controller'!C17)</f>
        <v>Enter Total Project Cost</v>
      </c>
      <c r="J12" s="157">
        <f>'VSD Compressor (&lt;=100HP)'!C19</f>
        <v>0</v>
      </c>
      <c r="AF12" s="54"/>
      <c r="AG12" s="54"/>
    </row>
    <row r="13" spans="2:33" s="53" customFormat="1" ht="24.95" customHeight="1" x14ac:dyDescent="0.2">
      <c r="B13" s="151" t="s">
        <v>81</v>
      </c>
      <c r="C13" s="121"/>
      <c r="E13" s="60" t="s">
        <v>62</v>
      </c>
      <c r="F13" s="133">
        <f>'Low Pressure Drop Filters'!C10</f>
        <v>0</v>
      </c>
      <c r="G13" s="81">
        <f>'Low Pressure Drop Filters'!C13</f>
        <v>0</v>
      </c>
      <c r="H13" s="77">
        <f>'Low Pressure Drop Filters'!C12</f>
        <v>0</v>
      </c>
      <c r="I13" s="59" t="str">
        <f>IF(ISBLANK(C11),"Enter Total Project Cost",'Low Pressure Drop Filters'!C16)</f>
        <v>Enter Total Project Cost</v>
      </c>
      <c r="J13" s="158" cm="1">
        <f t="array" ref="J13:K13">'Compressor Controller'!C18:D18</f>
        <v>0</v>
      </c>
      <c r="K13" s="53">
        <v>0</v>
      </c>
      <c r="AF13" s="54"/>
      <c r="AG13" s="54"/>
    </row>
    <row r="14" spans="2:33" s="53" customFormat="1" ht="24.95" customHeight="1" thickBot="1" x14ac:dyDescent="0.25">
      <c r="B14" s="152" t="s">
        <v>83</v>
      </c>
      <c r="C14" s="122"/>
      <c r="E14" s="56" t="s">
        <v>63</v>
      </c>
      <c r="F14" s="132">
        <f>'Mist Eliminators'!C10</f>
        <v>0</v>
      </c>
      <c r="G14" s="80">
        <f>'Mist Eliminators'!C13</f>
        <v>0</v>
      </c>
      <c r="H14" s="58">
        <f>'Mist Eliminators'!C12</f>
        <v>0</v>
      </c>
      <c r="I14" s="57" t="str">
        <f>IF(ISBLANK(C11),"Enter Total Project Cost",'Mist Eliminators'!C16)</f>
        <v>Enter Total Project Cost</v>
      </c>
      <c r="J14" s="157" cm="1">
        <f t="array" ref="J14:K14">'Low Pressure Drop Filters'!C17:D17</f>
        <v>0</v>
      </c>
      <c r="K14" s="53">
        <v>0</v>
      </c>
      <c r="AF14" s="54"/>
      <c r="AG14" s="54"/>
    </row>
    <row r="15" spans="2:33" s="53" customFormat="1" ht="24.95" customHeight="1" x14ac:dyDescent="0.2">
      <c r="E15" s="60" t="s">
        <v>80</v>
      </c>
      <c r="F15" s="133">
        <f>SUM('Condensate Drains'!C13:F13)</f>
        <v>0</v>
      </c>
      <c r="G15" s="81">
        <f>SUM('Condensate Drains'!C16:F16)</f>
        <v>0</v>
      </c>
      <c r="H15" s="77">
        <f>SUM('Condensate Drains'!C15:F15)</f>
        <v>0</v>
      </c>
      <c r="I15" s="59" t="str">
        <f>IF(ISBLANK(C11),"Enter Total Project Cost",SUM('Condensate Drains'!C19:F19))</f>
        <v>Enter Total Project Cost</v>
      </c>
      <c r="J15" s="158" cm="1">
        <f t="array" ref="J15:K15">'Mist Eliminators'!C18:D18</f>
        <v>0</v>
      </c>
      <c r="K15" s="53">
        <v>0</v>
      </c>
      <c r="AF15" s="54"/>
      <c r="AG15" s="54"/>
    </row>
    <row r="16" spans="2:33" s="53" customFormat="1" ht="24.95" customHeight="1" x14ac:dyDescent="0.2">
      <c r="E16" s="56" t="s">
        <v>413</v>
      </c>
      <c r="F16" s="132">
        <f>'Leak Detection'!C11</f>
        <v>0</v>
      </c>
      <c r="G16" s="80">
        <f>'Leak Detection'!C14</f>
        <v>0</v>
      </c>
      <c r="H16" s="58">
        <f>'Leak Detection'!C13</f>
        <v>0</v>
      </c>
      <c r="I16" s="57" t="str">
        <f>IF(ISBLANK(C11),"Enter Total Project Cost",'Leak Detection'!C17)</f>
        <v>Enter Total Project Cost</v>
      </c>
      <c r="J16" s="169"/>
      <c r="AF16" s="54"/>
      <c r="AG16" s="54"/>
    </row>
    <row r="17" spans="2:33" s="53" customFormat="1" ht="24.95" customHeight="1" thickBot="1" x14ac:dyDescent="0.25">
      <c r="E17" s="61" t="s">
        <v>84</v>
      </c>
      <c r="F17" s="78">
        <f>SUM(F8:F16)</f>
        <v>0</v>
      </c>
      <c r="G17" s="156">
        <f>SUM(G8:G16)</f>
        <v>0</v>
      </c>
      <c r="H17" s="75">
        <f>SUM(H8:H16)</f>
        <v>0</v>
      </c>
      <c r="I17" s="62">
        <f>MIN(C11*0.5,SUM(I8:I16),500000)</f>
        <v>0</v>
      </c>
      <c r="J17" s="169"/>
      <c r="AF17" s="54"/>
      <c r="AG17" s="54"/>
    </row>
    <row r="18" spans="2:33" s="53" customFormat="1" ht="24.95" customHeight="1" thickBot="1" x14ac:dyDescent="0.25">
      <c r="J18" s="159" t="e">
        <f>SUM(J8:J15)</f>
        <v>#REF!</v>
      </c>
      <c r="AF18" s="54"/>
      <c r="AG18" s="54"/>
    </row>
    <row r="19" spans="2:33" s="53" customFormat="1" ht="24.95" customHeight="1" x14ac:dyDescent="0.2">
      <c r="E19" s="41"/>
      <c r="F19" s="41"/>
      <c r="G19" s="41"/>
      <c r="H19" s="41"/>
      <c r="I19" s="41"/>
      <c r="AF19" s="54"/>
      <c r="AG19" s="54"/>
    </row>
    <row r="20" spans="2:33" s="53" customFormat="1" ht="24.95" customHeight="1" x14ac:dyDescent="0.2">
      <c r="E20" s="41"/>
      <c r="F20" s="41"/>
      <c r="G20" s="41"/>
      <c r="H20" s="41"/>
      <c r="I20" s="41"/>
      <c r="AF20" s="54"/>
      <c r="AG20" s="54"/>
    </row>
    <row r="21" spans="2:33" s="53" customFormat="1" ht="24.95" customHeight="1" x14ac:dyDescent="0.2">
      <c r="E21" s="41"/>
      <c r="F21" s="41"/>
      <c r="G21" s="41"/>
      <c r="H21" s="41"/>
      <c r="I21" s="41"/>
      <c r="AF21" s="54"/>
      <c r="AG21" s="54"/>
    </row>
    <row r="22" spans="2:33" s="53" customFormat="1" ht="24.95" customHeight="1" x14ac:dyDescent="0.2">
      <c r="E22" s="41"/>
      <c r="F22" s="41"/>
      <c r="G22" s="41"/>
      <c r="H22" s="41"/>
      <c r="I22" s="41"/>
      <c r="AF22" s="54"/>
      <c r="AG22" s="54"/>
    </row>
    <row r="23" spans="2:33" s="53" customFormat="1" ht="24.95" customHeight="1" x14ac:dyDescent="0.2">
      <c r="E23" s="41"/>
      <c r="F23" s="41"/>
      <c r="G23" s="41"/>
      <c r="H23" s="41"/>
      <c r="I23" s="41"/>
      <c r="AF23" s="54"/>
      <c r="AG23" s="54"/>
    </row>
    <row r="24" spans="2:33" s="53" customFormat="1" ht="24.95" customHeight="1" x14ac:dyDescent="0.2">
      <c r="E24" s="41"/>
      <c r="F24" s="41"/>
      <c r="G24" s="41"/>
      <c r="H24" s="41"/>
      <c r="I24" s="41"/>
      <c r="AF24" s="54"/>
      <c r="AG24" s="54"/>
    </row>
    <row r="25" spans="2:33" s="53" customFormat="1" ht="24.95" customHeight="1" x14ac:dyDescent="0.2">
      <c r="E25" s="41"/>
      <c r="F25" s="41"/>
      <c r="G25" s="41"/>
      <c r="H25" s="41"/>
      <c r="I25" s="41"/>
      <c r="AF25" s="54"/>
      <c r="AG25" s="54"/>
    </row>
    <row r="26" spans="2:33" s="53" customFormat="1" ht="24.95" customHeight="1" x14ac:dyDescent="0.2">
      <c r="E26" s="41"/>
      <c r="F26" s="41"/>
      <c r="G26" s="41"/>
      <c r="H26" s="41"/>
      <c r="I26" s="41"/>
      <c r="AF26" s="54"/>
      <c r="AG26" s="54"/>
    </row>
    <row r="27" spans="2:33" s="53" customFormat="1" ht="24.95" customHeight="1" x14ac:dyDescent="0.2">
      <c r="E27" s="41"/>
      <c r="F27" s="41"/>
      <c r="G27" s="41"/>
      <c r="H27" s="41"/>
      <c r="I27" s="41"/>
      <c r="AF27" s="54"/>
      <c r="AG27" s="54"/>
    </row>
    <row r="28" spans="2:33" s="53" customFormat="1" ht="24.95" customHeight="1" x14ac:dyDescent="0.2">
      <c r="E28" s="41"/>
      <c r="F28" s="41"/>
      <c r="G28" s="41"/>
      <c r="H28" s="41"/>
      <c r="I28" s="41"/>
      <c r="AF28" s="54"/>
      <c r="AG28" s="54"/>
    </row>
    <row r="29" spans="2:33" s="53" customFormat="1" ht="24.95" customHeight="1" x14ac:dyDescent="0.2">
      <c r="E29" s="41"/>
      <c r="F29" s="41"/>
      <c r="G29" s="41"/>
      <c r="H29" s="41"/>
      <c r="I29" s="41"/>
      <c r="J29" s="41"/>
      <c r="K29" s="41"/>
      <c r="AF29" s="54"/>
      <c r="AG29" s="54"/>
    </row>
    <row r="30" spans="2:33" s="41" customFormat="1" ht="24.95" customHeight="1" x14ac:dyDescent="0.2">
      <c r="B30" s="53"/>
      <c r="C30" s="53"/>
    </row>
    <row r="31" spans="2:33" s="41" customFormat="1" ht="24.95" customHeight="1" x14ac:dyDescent="0.2">
      <c r="B31" s="53"/>
      <c r="C31" s="53"/>
    </row>
    <row r="32" spans="2:33" s="41" customFormat="1" ht="24.95" customHeight="1" x14ac:dyDescent="0.2"/>
    <row r="33" spans="5:9" s="41" customFormat="1" x14ac:dyDescent="0.2"/>
    <row r="34" spans="5:9" s="41" customFormat="1" x14ac:dyDescent="0.2"/>
    <row r="35" spans="5:9" s="41" customFormat="1" x14ac:dyDescent="0.2"/>
    <row r="36" spans="5:9" s="41" customFormat="1" x14ac:dyDescent="0.2"/>
    <row r="37" spans="5:9" s="41" customFormat="1" x14ac:dyDescent="0.2"/>
    <row r="38" spans="5:9" s="41" customFormat="1" x14ac:dyDescent="0.2"/>
    <row r="39" spans="5:9" s="41" customFormat="1" x14ac:dyDescent="0.2"/>
    <row r="40" spans="5:9" s="41" customFormat="1" x14ac:dyDescent="0.2"/>
    <row r="41" spans="5:9" s="41" customFormat="1" x14ac:dyDescent="0.2">
      <c r="E41" s="63"/>
      <c r="F41" s="63"/>
      <c r="G41" s="63"/>
      <c r="H41" s="63"/>
      <c r="I41" s="63"/>
    </row>
    <row r="42" spans="5:9" s="41" customFormat="1" x14ac:dyDescent="0.2">
      <c r="E42" s="63"/>
      <c r="F42" s="63"/>
      <c r="G42" s="63"/>
      <c r="H42" s="63"/>
      <c r="I42" s="63"/>
    </row>
    <row r="43" spans="5:9" s="41" customFormat="1" x14ac:dyDescent="0.2">
      <c r="E43" s="63"/>
      <c r="F43" s="63"/>
      <c r="G43" s="63"/>
      <c r="H43" s="63"/>
      <c r="I43" s="63"/>
    </row>
    <row r="44" spans="5:9" s="41" customFormat="1" x14ac:dyDescent="0.2">
      <c r="E44" s="63"/>
      <c r="F44" s="63"/>
      <c r="G44" s="63"/>
      <c r="H44" s="63"/>
      <c r="I44" s="63"/>
    </row>
    <row r="45" spans="5:9" s="41" customFormat="1" x14ac:dyDescent="0.2">
      <c r="E45" s="63"/>
      <c r="F45" s="63"/>
      <c r="G45" s="63"/>
      <c r="H45" s="63"/>
      <c r="I45" s="63"/>
    </row>
    <row r="46" spans="5:9" s="41" customFormat="1" x14ac:dyDescent="0.2">
      <c r="E46" s="63"/>
      <c r="F46" s="63"/>
      <c r="G46" s="63"/>
      <c r="H46" s="63"/>
      <c r="I46" s="63"/>
    </row>
    <row r="47" spans="5:9" s="41" customFormat="1" x14ac:dyDescent="0.2">
      <c r="E47" s="63"/>
      <c r="F47" s="63"/>
      <c r="G47" s="63"/>
      <c r="H47" s="63"/>
      <c r="I47" s="63"/>
    </row>
    <row r="48" spans="5:9" s="41" customFormat="1" x14ac:dyDescent="0.2">
      <c r="E48" s="63"/>
      <c r="F48" s="63"/>
      <c r="G48" s="63"/>
      <c r="H48" s="63"/>
      <c r="I48" s="63"/>
    </row>
    <row r="49" spans="1:31" s="41" customFormat="1" x14ac:dyDescent="0.2">
      <c r="E49" s="63"/>
      <c r="F49" s="63"/>
      <c r="G49" s="63"/>
      <c r="H49" s="63"/>
      <c r="I49" s="63"/>
    </row>
    <row r="50" spans="1:31" s="41" customFormat="1" x14ac:dyDescent="0.2">
      <c r="E50" s="63"/>
      <c r="F50" s="63"/>
      <c r="G50" s="63"/>
      <c r="H50" s="63"/>
      <c r="I50" s="63"/>
    </row>
    <row r="51" spans="1:31" s="41" customFormat="1" x14ac:dyDescent="0.2">
      <c r="E51" s="63"/>
      <c r="F51" s="63"/>
      <c r="G51" s="63"/>
      <c r="H51" s="63"/>
      <c r="I51" s="63"/>
    </row>
    <row r="52" spans="1:31" s="63" customFormat="1" x14ac:dyDescent="0.2">
      <c r="A52" s="41"/>
      <c r="B52" s="41"/>
      <c r="C52" s="41"/>
      <c r="D52" s="41"/>
      <c r="J52" s="41"/>
      <c r="K52" s="41"/>
      <c r="L52" s="41"/>
      <c r="M52" s="41"/>
      <c r="N52" s="41"/>
      <c r="O52" s="41"/>
      <c r="P52" s="41"/>
      <c r="Q52" s="41"/>
      <c r="R52" s="41"/>
      <c r="S52" s="41"/>
      <c r="T52" s="41"/>
      <c r="U52" s="41"/>
      <c r="V52" s="41"/>
      <c r="W52" s="41"/>
      <c r="X52" s="41"/>
      <c r="Y52" s="41"/>
      <c r="Z52" s="41"/>
      <c r="AA52" s="41"/>
      <c r="AB52" s="41"/>
      <c r="AC52" s="41"/>
      <c r="AD52" s="41"/>
      <c r="AE52" s="41"/>
    </row>
    <row r="53" spans="1:31" s="63" customFormat="1" x14ac:dyDescent="0.2">
      <c r="A53" s="41"/>
      <c r="B53" s="41"/>
      <c r="C53" s="41"/>
      <c r="D53" s="41"/>
      <c r="J53" s="41"/>
      <c r="K53" s="41"/>
      <c r="L53" s="41"/>
      <c r="M53" s="41"/>
      <c r="N53" s="41"/>
      <c r="O53" s="41"/>
      <c r="P53" s="41"/>
      <c r="Q53" s="41"/>
      <c r="R53" s="41"/>
      <c r="S53" s="41"/>
      <c r="T53" s="41"/>
      <c r="U53" s="41"/>
      <c r="V53" s="41"/>
      <c r="W53" s="41"/>
      <c r="X53" s="41"/>
      <c r="Y53" s="41"/>
      <c r="Z53" s="41"/>
      <c r="AA53" s="41"/>
      <c r="AB53" s="41"/>
      <c r="AC53" s="41"/>
      <c r="AD53" s="41"/>
      <c r="AE53" s="41"/>
    </row>
    <row r="54" spans="1:31" s="63" customFormat="1" x14ac:dyDescent="0.2">
      <c r="A54" s="41"/>
      <c r="D54" s="41"/>
      <c r="J54" s="41"/>
      <c r="K54" s="41"/>
      <c r="L54" s="41"/>
      <c r="M54" s="41"/>
      <c r="N54" s="41"/>
      <c r="O54" s="41"/>
      <c r="P54" s="41"/>
      <c r="Q54" s="41"/>
      <c r="R54" s="41"/>
      <c r="S54" s="41"/>
      <c r="T54" s="41"/>
      <c r="U54" s="41"/>
      <c r="V54" s="41"/>
      <c r="W54" s="41"/>
      <c r="X54" s="41"/>
      <c r="Y54" s="41"/>
      <c r="Z54" s="41"/>
      <c r="AA54" s="41"/>
      <c r="AB54" s="41"/>
      <c r="AC54" s="41"/>
      <c r="AD54" s="41"/>
      <c r="AE54" s="41"/>
    </row>
    <row r="55" spans="1:31" s="63" customFormat="1" x14ac:dyDescent="0.2">
      <c r="A55" s="41"/>
      <c r="D55" s="41"/>
      <c r="J55" s="41"/>
      <c r="K55" s="41"/>
      <c r="L55" s="41"/>
      <c r="M55" s="41"/>
      <c r="N55" s="41"/>
      <c r="O55" s="41"/>
      <c r="P55" s="41"/>
      <c r="Q55" s="41"/>
      <c r="R55" s="41"/>
      <c r="S55" s="41"/>
      <c r="T55" s="41"/>
      <c r="U55" s="41"/>
      <c r="V55" s="41"/>
      <c r="W55" s="41"/>
      <c r="X55" s="41"/>
      <c r="Y55" s="41"/>
      <c r="Z55" s="41"/>
      <c r="AA55" s="41"/>
      <c r="AB55" s="41"/>
      <c r="AC55" s="41"/>
      <c r="AD55" s="41"/>
      <c r="AE55" s="41"/>
    </row>
    <row r="56" spans="1:31" s="63" customFormat="1" x14ac:dyDescent="0.2">
      <c r="A56" s="41"/>
      <c r="D56" s="41"/>
      <c r="J56" s="41"/>
      <c r="K56" s="41"/>
      <c r="L56" s="41"/>
      <c r="M56" s="41"/>
      <c r="N56" s="41"/>
      <c r="O56" s="41"/>
      <c r="P56" s="41"/>
      <c r="Q56" s="41"/>
      <c r="R56" s="41"/>
      <c r="S56" s="41"/>
      <c r="T56" s="41"/>
      <c r="U56" s="41"/>
      <c r="V56" s="41"/>
      <c r="W56" s="41"/>
      <c r="X56" s="41"/>
      <c r="Y56" s="41"/>
      <c r="Z56" s="41"/>
      <c r="AA56" s="41"/>
      <c r="AB56" s="41"/>
      <c r="AC56" s="41"/>
      <c r="AD56" s="41"/>
      <c r="AE56" s="41"/>
    </row>
    <row r="57" spans="1:31" s="63" customFormat="1" x14ac:dyDescent="0.2">
      <c r="A57" s="41"/>
      <c r="D57" s="41"/>
      <c r="J57" s="41"/>
      <c r="K57" s="41"/>
      <c r="L57" s="41"/>
      <c r="M57" s="41"/>
      <c r="N57" s="41"/>
      <c r="O57" s="41"/>
      <c r="P57" s="41"/>
      <c r="Q57" s="41"/>
      <c r="R57" s="41"/>
      <c r="S57" s="41"/>
      <c r="T57" s="41"/>
      <c r="U57" s="41"/>
      <c r="V57" s="41"/>
      <c r="W57" s="41"/>
      <c r="X57" s="41"/>
      <c r="Y57" s="41"/>
      <c r="Z57" s="41"/>
      <c r="AA57" s="41"/>
      <c r="AB57" s="41"/>
      <c r="AC57" s="41"/>
      <c r="AD57" s="41"/>
      <c r="AE57" s="41"/>
    </row>
    <row r="58" spans="1:31" s="63" customFormat="1" x14ac:dyDescent="0.2">
      <c r="A58" s="41"/>
      <c r="D58" s="41"/>
      <c r="J58" s="41"/>
      <c r="K58" s="41"/>
      <c r="L58" s="41"/>
      <c r="M58" s="41"/>
      <c r="N58" s="41"/>
      <c r="O58" s="41"/>
      <c r="P58" s="41"/>
      <c r="Q58" s="41"/>
      <c r="R58" s="41"/>
      <c r="S58" s="41"/>
      <c r="T58" s="41"/>
      <c r="U58" s="41"/>
      <c r="V58" s="41"/>
      <c r="W58" s="41"/>
      <c r="X58" s="41"/>
      <c r="Y58" s="41"/>
      <c r="Z58" s="41"/>
      <c r="AA58" s="41"/>
      <c r="AB58" s="41"/>
      <c r="AC58" s="41"/>
      <c r="AD58" s="41"/>
      <c r="AE58" s="41"/>
    </row>
    <row r="59" spans="1:31" s="63" customFormat="1" x14ac:dyDescent="0.2">
      <c r="A59" s="41"/>
      <c r="D59" s="41"/>
      <c r="J59" s="41"/>
      <c r="K59" s="41"/>
      <c r="L59" s="41"/>
      <c r="M59" s="41"/>
      <c r="N59" s="41"/>
      <c r="O59" s="41"/>
      <c r="P59" s="41"/>
      <c r="Q59" s="41"/>
      <c r="R59" s="41"/>
      <c r="S59" s="41"/>
      <c r="T59" s="41"/>
      <c r="U59" s="41"/>
      <c r="V59" s="41"/>
      <c r="W59" s="41"/>
      <c r="X59" s="41"/>
      <c r="Y59" s="41"/>
      <c r="Z59" s="41"/>
      <c r="AA59" s="41"/>
      <c r="AB59" s="41"/>
      <c r="AC59" s="41"/>
      <c r="AD59" s="41"/>
      <c r="AE59" s="41"/>
    </row>
    <row r="60" spans="1:31" s="63" customFormat="1" x14ac:dyDescent="0.2">
      <c r="A60" s="41"/>
      <c r="D60" s="41"/>
      <c r="J60" s="41"/>
      <c r="K60" s="41"/>
      <c r="L60" s="41"/>
      <c r="M60" s="41"/>
      <c r="N60" s="41"/>
      <c r="O60" s="41"/>
      <c r="P60" s="41"/>
      <c r="Q60" s="41"/>
      <c r="R60" s="41"/>
      <c r="S60" s="41"/>
      <c r="T60" s="41"/>
      <c r="U60" s="41"/>
      <c r="V60" s="41"/>
      <c r="W60" s="41"/>
      <c r="X60" s="41"/>
      <c r="Y60" s="41"/>
      <c r="Z60" s="41"/>
      <c r="AA60" s="41"/>
      <c r="AB60" s="41"/>
      <c r="AC60" s="41"/>
      <c r="AD60" s="41"/>
      <c r="AE60" s="41"/>
    </row>
    <row r="61" spans="1:31" s="63" customFormat="1" x14ac:dyDescent="0.2">
      <c r="A61" s="41"/>
      <c r="D61" s="41"/>
      <c r="J61" s="41"/>
      <c r="K61" s="41"/>
      <c r="L61" s="41"/>
      <c r="M61" s="41"/>
      <c r="N61" s="41"/>
      <c r="O61" s="41"/>
      <c r="P61" s="41"/>
      <c r="Q61" s="41"/>
      <c r="R61" s="41"/>
      <c r="S61" s="41"/>
      <c r="T61" s="41"/>
      <c r="U61" s="41"/>
      <c r="V61" s="41"/>
      <c r="W61" s="41"/>
      <c r="X61" s="41"/>
      <c r="Y61" s="41"/>
      <c r="Z61" s="41"/>
      <c r="AA61" s="41"/>
      <c r="AB61" s="41"/>
      <c r="AC61" s="41"/>
      <c r="AD61" s="41"/>
      <c r="AE61" s="41"/>
    </row>
    <row r="62" spans="1:31" s="63" customFormat="1" x14ac:dyDescent="0.2">
      <c r="A62" s="41"/>
      <c r="D62" s="41"/>
      <c r="J62" s="41"/>
      <c r="K62" s="41"/>
      <c r="L62" s="41"/>
      <c r="M62" s="41"/>
      <c r="N62" s="41"/>
      <c r="O62" s="41"/>
      <c r="P62" s="41"/>
      <c r="Q62" s="41"/>
      <c r="R62" s="41"/>
      <c r="S62" s="41"/>
      <c r="T62" s="41"/>
      <c r="U62" s="41"/>
      <c r="V62" s="41"/>
      <c r="W62" s="41"/>
      <c r="X62" s="41"/>
      <c r="Y62" s="41"/>
      <c r="Z62" s="41"/>
      <c r="AA62" s="41"/>
      <c r="AB62" s="41"/>
      <c r="AC62" s="41"/>
      <c r="AD62" s="41"/>
      <c r="AE62" s="41"/>
    </row>
    <row r="63" spans="1:31" s="63" customFormat="1" x14ac:dyDescent="0.2">
      <c r="A63" s="41"/>
      <c r="D63" s="41"/>
      <c r="J63" s="41"/>
      <c r="K63" s="41"/>
      <c r="L63" s="41"/>
      <c r="M63" s="41"/>
      <c r="N63" s="41"/>
      <c r="O63" s="41"/>
      <c r="P63" s="41"/>
      <c r="Q63" s="41"/>
      <c r="R63" s="41"/>
      <c r="S63" s="41"/>
      <c r="T63" s="41"/>
      <c r="U63" s="41"/>
      <c r="V63" s="41"/>
      <c r="W63" s="41"/>
      <c r="X63" s="41"/>
      <c r="Y63" s="41"/>
      <c r="Z63" s="41"/>
      <c r="AA63" s="41"/>
      <c r="AB63" s="41"/>
      <c r="AC63" s="41"/>
      <c r="AD63" s="41"/>
      <c r="AE63" s="41"/>
    </row>
    <row r="64" spans="1:31" s="63" customFormat="1" x14ac:dyDescent="0.2">
      <c r="A64" s="41"/>
      <c r="D64" s="41"/>
      <c r="J64" s="41"/>
      <c r="K64" s="41"/>
      <c r="L64" s="41"/>
      <c r="M64" s="41"/>
      <c r="N64" s="41"/>
      <c r="O64" s="41"/>
      <c r="P64" s="41"/>
      <c r="Q64" s="41"/>
      <c r="R64" s="41"/>
      <c r="S64" s="41"/>
      <c r="T64" s="41"/>
      <c r="U64" s="41"/>
      <c r="V64" s="41"/>
      <c r="W64" s="41"/>
      <c r="X64" s="41"/>
      <c r="Y64" s="41"/>
      <c r="Z64" s="41"/>
      <c r="AA64" s="41"/>
      <c r="AB64" s="41"/>
      <c r="AC64" s="41"/>
      <c r="AD64" s="41"/>
      <c r="AE64" s="41"/>
    </row>
    <row r="65" spans="1:31" s="63" customFormat="1" x14ac:dyDescent="0.2">
      <c r="A65" s="41"/>
      <c r="D65" s="41"/>
      <c r="J65" s="41"/>
      <c r="K65" s="41"/>
      <c r="L65" s="41"/>
      <c r="M65" s="41"/>
      <c r="N65" s="41"/>
      <c r="O65" s="41"/>
      <c r="P65" s="41"/>
      <c r="Q65" s="41"/>
      <c r="R65" s="41"/>
      <c r="S65" s="41"/>
      <c r="T65" s="41"/>
      <c r="U65" s="41"/>
      <c r="V65" s="41"/>
      <c r="W65" s="41"/>
      <c r="X65" s="41"/>
      <c r="Y65" s="41"/>
      <c r="Z65" s="41"/>
      <c r="AA65" s="41"/>
      <c r="AB65" s="41"/>
      <c r="AC65" s="41"/>
      <c r="AD65" s="41"/>
      <c r="AE65" s="41"/>
    </row>
    <row r="66" spans="1:31" s="63" customFormat="1" x14ac:dyDescent="0.2">
      <c r="A66" s="41"/>
      <c r="D66" s="41"/>
      <c r="J66" s="41"/>
      <c r="K66" s="41"/>
      <c r="L66" s="41"/>
      <c r="M66" s="41"/>
      <c r="N66" s="41"/>
      <c r="O66" s="41"/>
      <c r="P66" s="41"/>
      <c r="Q66" s="41"/>
      <c r="R66" s="41"/>
      <c r="S66" s="41"/>
      <c r="T66" s="41"/>
      <c r="U66" s="41"/>
      <c r="V66" s="41"/>
      <c r="W66" s="41"/>
      <c r="X66" s="41"/>
      <c r="Y66" s="41"/>
      <c r="Z66" s="41"/>
      <c r="AA66" s="41"/>
      <c r="AB66" s="41"/>
      <c r="AC66" s="41"/>
      <c r="AD66" s="41"/>
      <c r="AE66" s="41"/>
    </row>
    <row r="67" spans="1:31" s="63" customFormat="1" x14ac:dyDescent="0.2">
      <c r="A67" s="41"/>
      <c r="D67" s="41"/>
      <c r="J67" s="41"/>
      <c r="K67" s="41"/>
      <c r="L67" s="41"/>
      <c r="M67" s="41"/>
      <c r="N67" s="41"/>
      <c r="O67" s="41"/>
      <c r="P67" s="41"/>
      <c r="Q67" s="41"/>
      <c r="R67" s="41"/>
      <c r="S67" s="41"/>
      <c r="T67" s="41"/>
      <c r="U67" s="41"/>
      <c r="V67" s="41"/>
      <c r="W67" s="41"/>
      <c r="X67" s="41"/>
      <c r="Y67" s="41"/>
      <c r="Z67" s="41"/>
      <c r="AA67" s="41"/>
      <c r="AB67" s="41"/>
      <c r="AC67" s="41"/>
      <c r="AD67" s="41"/>
      <c r="AE67" s="41"/>
    </row>
    <row r="68" spans="1:31" s="63" customFormat="1" x14ac:dyDescent="0.2">
      <c r="A68" s="41"/>
      <c r="D68" s="41"/>
      <c r="J68" s="41"/>
      <c r="K68" s="41"/>
      <c r="L68" s="41"/>
      <c r="M68" s="41"/>
      <c r="N68" s="41"/>
      <c r="O68" s="41"/>
      <c r="P68" s="41"/>
      <c r="Q68" s="41"/>
      <c r="R68" s="41"/>
      <c r="S68" s="41"/>
      <c r="T68" s="41"/>
      <c r="U68" s="41"/>
      <c r="V68" s="41"/>
      <c r="W68" s="41"/>
      <c r="X68" s="41"/>
      <c r="Y68" s="41"/>
      <c r="Z68" s="41"/>
      <c r="AA68" s="41"/>
      <c r="AB68" s="41"/>
      <c r="AC68" s="41"/>
      <c r="AD68" s="41"/>
      <c r="AE68" s="41"/>
    </row>
    <row r="69" spans="1:31" s="63" customFormat="1" x14ac:dyDescent="0.2">
      <c r="A69" s="41"/>
      <c r="D69" s="41"/>
      <c r="J69" s="41"/>
      <c r="K69" s="41"/>
      <c r="L69" s="41"/>
      <c r="M69" s="41"/>
      <c r="N69" s="41"/>
      <c r="O69" s="41"/>
      <c r="P69" s="41"/>
      <c r="Q69" s="41"/>
      <c r="R69" s="41"/>
      <c r="S69" s="41"/>
      <c r="T69" s="41"/>
      <c r="U69" s="41"/>
      <c r="V69" s="41"/>
      <c r="W69" s="41"/>
      <c r="X69" s="41"/>
      <c r="Y69" s="41"/>
      <c r="Z69" s="41"/>
      <c r="AA69" s="41"/>
      <c r="AB69" s="41"/>
      <c r="AC69" s="41"/>
      <c r="AD69" s="41"/>
      <c r="AE69" s="41"/>
    </row>
    <row r="70" spans="1:31" s="63" customFormat="1" x14ac:dyDescent="0.2">
      <c r="A70" s="41"/>
      <c r="D70" s="41"/>
      <c r="J70" s="41"/>
      <c r="K70" s="41"/>
      <c r="L70" s="41"/>
      <c r="M70" s="41"/>
      <c r="N70" s="41"/>
      <c r="O70" s="41"/>
      <c r="P70" s="41"/>
      <c r="Q70" s="41"/>
      <c r="R70" s="41"/>
      <c r="S70" s="41"/>
      <c r="T70" s="41"/>
      <c r="U70" s="41"/>
      <c r="V70" s="41"/>
      <c r="W70" s="41"/>
      <c r="X70" s="41"/>
      <c r="Y70" s="41"/>
      <c r="Z70" s="41"/>
      <c r="AA70" s="41"/>
      <c r="AB70" s="41"/>
      <c r="AC70" s="41"/>
      <c r="AD70" s="41"/>
      <c r="AE70" s="41"/>
    </row>
    <row r="71" spans="1:31" s="63" customFormat="1" x14ac:dyDescent="0.2">
      <c r="A71" s="41"/>
      <c r="D71" s="41"/>
      <c r="J71" s="41"/>
      <c r="K71" s="41"/>
      <c r="L71" s="41"/>
      <c r="M71" s="41"/>
      <c r="N71" s="41"/>
      <c r="O71" s="41"/>
      <c r="P71" s="41"/>
      <c r="Q71" s="41"/>
      <c r="R71" s="41"/>
      <c r="S71" s="41"/>
      <c r="T71" s="41"/>
      <c r="U71" s="41"/>
      <c r="V71" s="41"/>
      <c r="W71" s="41"/>
      <c r="X71" s="41"/>
      <c r="Y71" s="41"/>
      <c r="Z71" s="41"/>
      <c r="AA71" s="41"/>
      <c r="AB71" s="41"/>
      <c r="AC71" s="41"/>
      <c r="AD71" s="41"/>
      <c r="AE71" s="41"/>
    </row>
    <row r="72" spans="1:31" s="63" customFormat="1" x14ac:dyDescent="0.2">
      <c r="A72" s="41"/>
      <c r="D72" s="41"/>
      <c r="J72" s="41"/>
      <c r="K72" s="41"/>
      <c r="L72" s="41"/>
      <c r="M72" s="41"/>
      <c r="N72" s="41"/>
      <c r="O72" s="41"/>
      <c r="P72" s="41"/>
      <c r="Q72" s="41"/>
      <c r="R72" s="41"/>
      <c r="S72" s="41"/>
      <c r="T72" s="41"/>
      <c r="U72" s="41"/>
      <c r="V72" s="41"/>
      <c r="W72" s="41"/>
      <c r="X72" s="41"/>
      <c r="Y72" s="41"/>
      <c r="Z72" s="41"/>
      <c r="AA72" s="41"/>
      <c r="AB72" s="41"/>
      <c r="AC72" s="41"/>
      <c r="AD72" s="41"/>
      <c r="AE72" s="41"/>
    </row>
    <row r="73" spans="1:31" s="63" customFormat="1" x14ac:dyDescent="0.2">
      <c r="A73" s="41"/>
      <c r="D73" s="41"/>
      <c r="J73" s="41"/>
      <c r="K73" s="41"/>
      <c r="L73" s="41"/>
      <c r="M73" s="41"/>
      <c r="N73" s="41"/>
      <c r="O73" s="41"/>
      <c r="P73" s="41"/>
      <c r="Q73" s="41"/>
      <c r="R73" s="41"/>
      <c r="S73" s="41"/>
      <c r="T73" s="41"/>
      <c r="U73" s="41"/>
      <c r="V73" s="41"/>
      <c r="W73" s="41"/>
      <c r="X73" s="41"/>
      <c r="Y73" s="41"/>
      <c r="Z73" s="41"/>
      <c r="AA73" s="41"/>
      <c r="AB73" s="41"/>
      <c r="AC73" s="41"/>
      <c r="AD73" s="41"/>
      <c r="AE73" s="41"/>
    </row>
    <row r="74" spans="1:31" s="63" customFormat="1" x14ac:dyDescent="0.2">
      <c r="A74" s="41"/>
      <c r="D74" s="41"/>
      <c r="J74" s="41"/>
      <c r="K74" s="41"/>
      <c r="L74" s="41"/>
      <c r="M74" s="41"/>
      <c r="N74" s="41"/>
      <c r="O74" s="41"/>
      <c r="P74" s="41"/>
      <c r="Q74" s="41"/>
      <c r="R74" s="41"/>
      <c r="S74" s="41"/>
      <c r="T74" s="41"/>
      <c r="U74" s="41"/>
      <c r="V74" s="41"/>
      <c r="W74" s="41"/>
      <c r="X74" s="41"/>
      <c r="Y74" s="41"/>
      <c r="Z74" s="41"/>
      <c r="AA74" s="41"/>
      <c r="AB74" s="41"/>
      <c r="AC74" s="41"/>
      <c r="AD74" s="41"/>
      <c r="AE74" s="41"/>
    </row>
    <row r="75" spans="1:31" s="63" customFormat="1" x14ac:dyDescent="0.2">
      <c r="A75" s="41"/>
      <c r="D75" s="41"/>
      <c r="J75" s="41"/>
      <c r="K75" s="41"/>
      <c r="L75" s="41"/>
      <c r="M75" s="41"/>
      <c r="N75" s="41"/>
      <c r="O75" s="41"/>
      <c r="P75" s="41"/>
      <c r="Q75" s="41"/>
      <c r="R75" s="41"/>
      <c r="S75" s="41"/>
      <c r="T75" s="41"/>
      <c r="U75" s="41"/>
      <c r="V75" s="41"/>
      <c r="W75" s="41"/>
      <c r="X75" s="41"/>
      <c r="Y75" s="41"/>
      <c r="Z75" s="41"/>
      <c r="AA75" s="41"/>
      <c r="AB75" s="41"/>
      <c r="AC75" s="41"/>
      <c r="AD75" s="41"/>
      <c r="AE75" s="41"/>
    </row>
    <row r="76" spans="1:31" s="63" customFormat="1" x14ac:dyDescent="0.2">
      <c r="A76" s="41"/>
      <c r="D76" s="41"/>
      <c r="J76" s="41"/>
      <c r="K76" s="41"/>
      <c r="L76" s="41"/>
      <c r="M76" s="41"/>
      <c r="N76" s="41"/>
      <c r="O76" s="41"/>
      <c r="P76" s="41"/>
      <c r="Q76" s="41"/>
      <c r="R76" s="41"/>
      <c r="S76" s="41"/>
      <c r="T76" s="41"/>
      <c r="U76" s="41"/>
      <c r="V76" s="41"/>
      <c r="W76" s="41"/>
      <c r="X76" s="41"/>
      <c r="Y76" s="41"/>
      <c r="Z76" s="41"/>
      <c r="AA76" s="41"/>
      <c r="AB76" s="41"/>
      <c r="AC76" s="41"/>
      <c r="AD76" s="41"/>
      <c r="AE76" s="41"/>
    </row>
    <row r="77" spans="1:31" s="63" customFormat="1" x14ac:dyDescent="0.2">
      <c r="A77" s="41"/>
      <c r="D77" s="41"/>
      <c r="J77" s="41"/>
      <c r="K77" s="41"/>
      <c r="L77" s="41"/>
      <c r="M77" s="41"/>
      <c r="N77" s="41"/>
      <c r="O77" s="41"/>
      <c r="P77" s="41"/>
      <c r="Q77" s="41"/>
      <c r="R77" s="41"/>
      <c r="S77" s="41"/>
      <c r="T77" s="41"/>
      <c r="U77" s="41"/>
      <c r="V77" s="41"/>
      <c r="W77" s="41"/>
      <c r="X77" s="41"/>
      <c r="Y77" s="41"/>
      <c r="Z77" s="41"/>
      <c r="AA77" s="41"/>
      <c r="AB77" s="41"/>
      <c r="AC77" s="41"/>
      <c r="AD77" s="41"/>
      <c r="AE77" s="41"/>
    </row>
    <row r="78" spans="1:31" s="63" customFormat="1" x14ac:dyDescent="0.2">
      <c r="A78" s="41"/>
      <c r="D78" s="41"/>
      <c r="J78" s="41"/>
      <c r="K78" s="41"/>
      <c r="L78" s="41"/>
      <c r="M78" s="41"/>
      <c r="N78" s="41"/>
      <c r="O78" s="41"/>
      <c r="P78" s="41"/>
      <c r="Q78" s="41"/>
      <c r="R78" s="41"/>
      <c r="S78" s="41"/>
      <c r="T78" s="41"/>
      <c r="U78" s="41"/>
      <c r="V78" s="41"/>
      <c r="W78" s="41"/>
      <c r="X78" s="41"/>
      <c r="Y78" s="41"/>
      <c r="Z78" s="41"/>
      <c r="AA78" s="41"/>
      <c r="AB78" s="41"/>
      <c r="AC78" s="41"/>
      <c r="AD78" s="41"/>
      <c r="AE78" s="41"/>
    </row>
    <row r="79" spans="1:31" s="63" customFormat="1" x14ac:dyDescent="0.2">
      <c r="A79" s="41"/>
      <c r="D79" s="41"/>
      <c r="J79" s="41"/>
      <c r="K79" s="41"/>
      <c r="L79" s="41"/>
      <c r="M79" s="41"/>
      <c r="N79" s="41"/>
      <c r="O79" s="41"/>
      <c r="P79" s="41"/>
      <c r="Q79" s="41"/>
      <c r="R79" s="41"/>
      <c r="S79" s="41"/>
      <c r="T79" s="41"/>
      <c r="U79" s="41"/>
      <c r="V79" s="41"/>
      <c r="W79" s="41"/>
      <c r="X79" s="41"/>
      <c r="Y79" s="41"/>
      <c r="Z79" s="41"/>
      <c r="AA79" s="41"/>
      <c r="AB79" s="41"/>
      <c r="AC79" s="41"/>
      <c r="AD79" s="41"/>
      <c r="AE79" s="41"/>
    </row>
    <row r="80" spans="1:31" s="63" customFormat="1" x14ac:dyDescent="0.2">
      <c r="A80" s="41"/>
      <c r="D80" s="41"/>
      <c r="J80" s="41"/>
      <c r="K80" s="41"/>
      <c r="L80" s="41"/>
      <c r="M80" s="41"/>
      <c r="N80" s="41"/>
      <c r="O80" s="41"/>
      <c r="P80" s="41"/>
      <c r="Q80" s="41"/>
      <c r="R80" s="41"/>
      <c r="S80" s="41"/>
      <c r="T80" s="41"/>
      <c r="U80" s="41"/>
      <c r="V80" s="41"/>
      <c r="W80" s="41"/>
      <c r="X80" s="41"/>
      <c r="Y80" s="41"/>
      <c r="Z80" s="41"/>
      <c r="AA80" s="41"/>
      <c r="AB80" s="41"/>
      <c r="AC80" s="41"/>
      <c r="AD80" s="41"/>
      <c r="AE80" s="41"/>
    </row>
    <row r="81" spans="1:31" s="63" customFormat="1" x14ac:dyDescent="0.2">
      <c r="A81" s="41"/>
      <c r="D81" s="41"/>
      <c r="J81" s="41"/>
      <c r="K81" s="41"/>
      <c r="L81" s="41"/>
      <c r="M81" s="41"/>
      <c r="N81" s="41"/>
      <c r="O81" s="41"/>
      <c r="P81" s="41"/>
      <c r="Q81" s="41"/>
      <c r="R81" s="41"/>
      <c r="S81" s="41"/>
      <c r="T81" s="41"/>
      <c r="U81" s="41"/>
      <c r="V81" s="41"/>
      <c r="W81" s="41"/>
      <c r="X81" s="41"/>
      <c r="Y81" s="41"/>
      <c r="Z81" s="41"/>
      <c r="AA81" s="41"/>
      <c r="AB81" s="41"/>
      <c r="AC81" s="41"/>
      <c r="AD81" s="41"/>
      <c r="AE81" s="41"/>
    </row>
    <row r="82" spans="1:31" s="63" customFormat="1" x14ac:dyDescent="0.2">
      <c r="A82" s="41"/>
      <c r="D82" s="41"/>
      <c r="J82" s="41"/>
      <c r="K82" s="41"/>
      <c r="L82" s="41"/>
      <c r="M82" s="41"/>
      <c r="N82" s="41"/>
      <c r="O82" s="41"/>
      <c r="P82" s="41"/>
      <c r="Q82" s="41"/>
      <c r="R82" s="41"/>
      <c r="S82" s="41"/>
      <c r="T82" s="41"/>
      <c r="U82" s="41"/>
      <c r="V82" s="41"/>
      <c r="W82" s="41"/>
      <c r="X82" s="41"/>
      <c r="Y82" s="41"/>
      <c r="Z82" s="41"/>
      <c r="AA82" s="41"/>
      <c r="AB82" s="41"/>
      <c r="AC82" s="41"/>
      <c r="AD82" s="41"/>
      <c r="AE82" s="41"/>
    </row>
    <row r="83" spans="1:31" s="63" customFormat="1" x14ac:dyDescent="0.2">
      <c r="A83" s="41"/>
      <c r="D83" s="41"/>
      <c r="J83" s="41"/>
      <c r="K83" s="41"/>
      <c r="L83" s="41"/>
      <c r="M83" s="41"/>
      <c r="N83" s="41"/>
      <c r="O83" s="41"/>
      <c r="P83" s="41"/>
      <c r="Q83" s="41"/>
      <c r="R83" s="41"/>
      <c r="S83" s="41"/>
      <c r="T83" s="41"/>
      <c r="U83" s="41"/>
      <c r="V83" s="41"/>
      <c r="W83" s="41"/>
      <c r="X83" s="41"/>
      <c r="Y83" s="41"/>
      <c r="Z83" s="41"/>
      <c r="AA83" s="41"/>
      <c r="AB83" s="41"/>
      <c r="AC83" s="41"/>
      <c r="AD83" s="41"/>
      <c r="AE83" s="41"/>
    </row>
    <row r="84" spans="1:31" s="63" customFormat="1" x14ac:dyDescent="0.2">
      <c r="A84" s="41"/>
      <c r="D84" s="41"/>
      <c r="J84" s="41"/>
      <c r="K84" s="41"/>
      <c r="L84" s="41"/>
      <c r="M84" s="41"/>
      <c r="N84" s="41"/>
      <c r="O84" s="41"/>
      <c r="P84" s="41"/>
      <c r="Q84" s="41"/>
      <c r="R84" s="41"/>
      <c r="S84" s="41"/>
      <c r="T84" s="41"/>
      <c r="U84" s="41"/>
      <c r="V84" s="41"/>
      <c r="W84" s="41"/>
      <c r="X84" s="41"/>
      <c r="Y84" s="41"/>
      <c r="Z84" s="41"/>
      <c r="AA84" s="41"/>
      <c r="AB84" s="41"/>
      <c r="AC84" s="41"/>
      <c r="AD84" s="41"/>
      <c r="AE84" s="41"/>
    </row>
    <row r="85" spans="1:31" s="63" customFormat="1" x14ac:dyDescent="0.2">
      <c r="A85" s="41"/>
      <c r="D85" s="41"/>
      <c r="J85" s="41"/>
      <c r="K85" s="41"/>
      <c r="L85" s="41"/>
      <c r="M85" s="41"/>
      <c r="N85" s="41"/>
      <c r="O85" s="41"/>
      <c r="P85" s="41"/>
      <c r="Q85" s="41"/>
      <c r="R85" s="41"/>
      <c r="S85" s="41"/>
      <c r="T85" s="41"/>
      <c r="U85" s="41"/>
      <c r="V85" s="41"/>
      <c r="W85" s="41"/>
      <c r="X85" s="41"/>
      <c r="Y85" s="41"/>
      <c r="Z85" s="41"/>
      <c r="AA85" s="41"/>
      <c r="AB85" s="41"/>
      <c r="AC85" s="41"/>
      <c r="AD85" s="41"/>
      <c r="AE85" s="41"/>
    </row>
    <row r="86" spans="1:31" s="63" customFormat="1" x14ac:dyDescent="0.2">
      <c r="A86" s="41"/>
      <c r="D86" s="41"/>
      <c r="J86" s="41"/>
      <c r="K86" s="41"/>
      <c r="L86" s="41"/>
      <c r="M86" s="41"/>
      <c r="N86" s="41"/>
      <c r="O86" s="41"/>
      <c r="P86" s="41"/>
      <c r="Q86" s="41"/>
      <c r="R86" s="41"/>
      <c r="S86" s="41"/>
      <c r="T86" s="41"/>
      <c r="U86" s="41"/>
      <c r="V86" s="41"/>
      <c r="W86" s="41"/>
      <c r="X86" s="41"/>
      <c r="Y86" s="41"/>
      <c r="Z86" s="41"/>
      <c r="AA86" s="41"/>
      <c r="AB86" s="41"/>
      <c r="AC86" s="41"/>
      <c r="AD86" s="41"/>
      <c r="AE86" s="41"/>
    </row>
    <row r="87" spans="1:31" s="63" customFormat="1" x14ac:dyDescent="0.2">
      <c r="A87" s="41"/>
      <c r="D87" s="41"/>
      <c r="J87" s="41"/>
      <c r="K87" s="41"/>
      <c r="L87" s="41"/>
      <c r="M87" s="41"/>
      <c r="N87" s="41"/>
      <c r="O87" s="41"/>
      <c r="P87" s="41"/>
      <c r="Q87" s="41"/>
      <c r="R87" s="41"/>
      <c r="S87" s="41"/>
      <c r="T87" s="41"/>
      <c r="U87" s="41"/>
      <c r="V87" s="41"/>
      <c r="W87" s="41"/>
      <c r="X87" s="41"/>
      <c r="Y87" s="41"/>
      <c r="Z87" s="41"/>
      <c r="AA87" s="41"/>
      <c r="AB87" s="41"/>
      <c r="AC87" s="41"/>
      <c r="AD87" s="41"/>
      <c r="AE87" s="41"/>
    </row>
    <row r="88" spans="1:31" s="63" customFormat="1" x14ac:dyDescent="0.2">
      <c r="A88" s="41"/>
      <c r="D88" s="41"/>
      <c r="J88" s="41"/>
      <c r="K88" s="41"/>
      <c r="L88" s="41"/>
      <c r="M88" s="41"/>
      <c r="N88" s="41"/>
      <c r="O88" s="41"/>
      <c r="P88" s="41"/>
      <c r="Q88" s="41"/>
      <c r="R88" s="41"/>
      <c r="S88" s="41"/>
      <c r="T88" s="41"/>
      <c r="U88" s="41"/>
      <c r="V88" s="41"/>
      <c r="W88" s="41"/>
      <c r="X88" s="41"/>
      <c r="Y88" s="41"/>
      <c r="Z88" s="41"/>
      <c r="AA88" s="41"/>
      <c r="AB88" s="41"/>
      <c r="AC88" s="41"/>
      <c r="AD88" s="41"/>
      <c r="AE88" s="41"/>
    </row>
    <row r="89" spans="1:31" x14ac:dyDescent="0.2">
      <c r="B89" s="63"/>
      <c r="C89" s="63"/>
    </row>
    <row r="90" spans="1:31" x14ac:dyDescent="0.2">
      <c r="B90" s="63"/>
      <c r="C90" s="63"/>
    </row>
  </sheetData>
  <sheetProtection algorithmName="SHA-512" hashValue="G6fpNoxnw2FLhQujNIIGLNkN7QVgfgl70X8LQZecko8BMZw2EbNWsaVyunauZze5laseNmCopvch0VqixdO10w==" saltValue="XBkmJxUTNgavxpPoihTTHg==" spinCount="100000" sheet="1" objects="1" scenarios="1"/>
  <protectedRanges>
    <protectedRange sqref="C13:C14" name="Project Info"/>
  </protectedRanges>
  <mergeCells count="5">
    <mergeCell ref="E6:E7"/>
    <mergeCell ref="F6:F7"/>
    <mergeCell ref="G6:H6"/>
    <mergeCell ref="I6:I7"/>
    <mergeCell ref="J6:J7"/>
  </mergeCells>
  <dataValidations disablePrompts="1" count="2">
    <dataValidation allowBlank="1" showInputMessage="1" showErrorMessage="1" prompt="Optional: If unknown, enter an Electric Rate only." sqref="C14" xr:uid="{55435EC9-7DB0-4F44-B8F2-B60287D698E2}"/>
    <dataValidation allowBlank="1" showInputMessage="1" showErrorMessage="1" prompt="Enter the Cost per kWh of electricity . This can be a blended rate." sqref="C13" xr:uid="{8115E1C1-11E3-4206-872D-AE93A44082BD}"/>
  </dataValidations>
  <pageMargins left="0.7" right="0.7" top="0.75" bottom="0.75" header="0.3" footer="0.3"/>
  <pageSetup orientation="portrait" horizontalDpi="1200" verticalDpi="1200" r:id="rId1"/>
  <ignoredErrors>
    <ignoredError sqref="F8" unlockedFormula="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5EB6FFD-C4FB-4ECC-AF3D-245145089973}">
          <x14:formula1>
            <xm:f>Calculations!$M$81:$M$94</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1A31D-E692-4BDA-A9F5-677CE8BD1D27}">
  <sheetPr codeName="Sheet3">
    <tabColor rgb="FFFFEF95"/>
  </sheetPr>
  <dimension ref="A1:M19"/>
  <sheetViews>
    <sheetView zoomScale="85" zoomScaleNormal="85" workbookViewId="0">
      <selection activeCell="C34" sqref="C34"/>
    </sheetView>
  </sheetViews>
  <sheetFormatPr defaultColWidth="8.75" defaultRowHeight="14.25" x14ac:dyDescent="0.2"/>
  <cols>
    <col min="1" max="1" width="3.625" style="41" customWidth="1"/>
    <col min="2" max="2" width="31.5" style="41" bestFit="1" customWidth="1"/>
    <col min="3" max="3" width="31.75" style="41" customWidth="1"/>
    <col min="4" max="4" width="13.25" style="41" bestFit="1" customWidth="1"/>
    <col min="5" max="6" width="8.75" style="41" customWidth="1"/>
    <col min="7" max="7" width="9.625" style="41" customWidth="1"/>
    <col min="8" max="16384" width="8.75" style="41"/>
  </cols>
  <sheetData>
    <row r="1" spans="1:13" ht="9.75" customHeight="1" x14ac:dyDescent="0.2"/>
    <row r="2" spans="1:13" ht="34.5" customHeight="1" x14ac:dyDescent="0.5">
      <c r="B2" s="254" t="s">
        <v>85</v>
      </c>
      <c r="C2" s="255"/>
      <c r="D2" s="255"/>
      <c r="H2" s="257" t="s">
        <v>86</v>
      </c>
      <c r="I2" s="257"/>
      <c r="J2" s="257"/>
      <c r="K2" s="257"/>
      <c r="L2" s="257"/>
      <c r="M2" s="257"/>
    </row>
    <row r="3" spans="1:13" ht="28.9" customHeight="1" x14ac:dyDescent="0.2">
      <c r="B3" s="256" t="s">
        <v>87</v>
      </c>
      <c r="C3" s="256"/>
      <c r="D3" s="256"/>
      <c r="H3" s="257"/>
      <c r="I3" s="257"/>
      <c r="J3" s="257"/>
      <c r="K3" s="257"/>
      <c r="L3" s="257"/>
      <c r="M3" s="257"/>
    </row>
    <row r="4" spans="1:13" ht="9" customHeight="1" thickBot="1" x14ac:dyDescent="0.3">
      <c r="B4" s="65"/>
      <c r="C4" s="65"/>
      <c r="H4" s="257"/>
      <c r="I4" s="257"/>
      <c r="J4" s="257"/>
      <c r="K4" s="257"/>
      <c r="L4" s="257"/>
      <c r="M4" s="257"/>
    </row>
    <row r="5" spans="1:13" s="53" customFormat="1" ht="22.15" customHeight="1" x14ac:dyDescent="0.2">
      <c r="A5" s="41"/>
      <c r="B5" s="128" t="s">
        <v>88</v>
      </c>
      <c r="C5" s="134"/>
      <c r="D5" s="41"/>
      <c r="E5" s="41"/>
      <c r="F5" s="41"/>
      <c r="H5" s="257"/>
      <c r="I5" s="257"/>
      <c r="J5" s="257"/>
      <c r="K5" s="257"/>
      <c r="L5" s="257"/>
      <c r="M5" s="257"/>
    </row>
    <row r="6" spans="1:13" s="53" customFormat="1" ht="22.15" customHeight="1" x14ac:dyDescent="0.2">
      <c r="A6" s="41"/>
      <c r="B6" s="129" t="s">
        <v>89</v>
      </c>
      <c r="C6" s="131"/>
      <c r="D6" s="41"/>
      <c r="E6" s="41"/>
      <c r="F6" s="41"/>
      <c r="H6" s="257"/>
      <c r="I6" s="257"/>
      <c r="J6" s="257"/>
      <c r="K6" s="257"/>
      <c r="L6" s="257"/>
      <c r="M6" s="257"/>
    </row>
    <row r="7" spans="1:13" s="53" customFormat="1" ht="22.15" customHeight="1" x14ac:dyDescent="0.2">
      <c r="B7" s="129" t="s">
        <v>90</v>
      </c>
      <c r="C7" s="135"/>
      <c r="D7" s="41"/>
      <c r="H7" s="257"/>
      <c r="I7" s="257"/>
      <c r="J7" s="257"/>
      <c r="K7" s="257"/>
      <c r="L7" s="257"/>
      <c r="M7" s="257"/>
    </row>
    <row r="8" spans="1:13" s="53" customFormat="1" ht="22.15" customHeight="1" x14ac:dyDescent="0.2">
      <c r="B8" s="129" t="s">
        <v>417</v>
      </c>
      <c r="C8" s="135"/>
      <c r="D8" s="53" t="s">
        <v>91</v>
      </c>
      <c r="H8" s="257"/>
      <c r="I8" s="257"/>
      <c r="J8" s="257"/>
      <c r="K8" s="257"/>
      <c r="L8" s="257"/>
      <c r="M8" s="257"/>
    </row>
    <row r="9" spans="1:13" s="53" customFormat="1" ht="22.15" customHeight="1" x14ac:dyDescent="0.2">
      <c r="B9" s="129" t="s">
        <v>92</v>
      </c>
      <c r="C9" s="136"/>
      <c r="D9" s="41"/>
      <c r="H9" s="257"/>
      <c r="I9" s="257"/>
      <c r="J9" s="257"/>
      <c r="K9" s="257"/>
      <c r="L9" s="257"/>
      <c r="M9" s="257"/>
    </row>
    <row r="10" spans="1:13" s="53" customFormat="1" ht="22.15" customHeight="1" x14ac:dyDescent="0.2">
      <c r="B10" s="129" t="s">
        <v>93</v>
      </c>
      <c r="C10" s="135"/>
      <c r="D10" s="41"/>
      <c r="H10" s="257"/>
      <c r="I10" s="257"/>
      <c r="J10" s="257"/>
      <c r="K10" s="257"/>
      <c r="L10" s="257"/>
      <c r="M10" s="257"/>
    </row>
    <row r="11" spans="1:13" s="53" customFormat="1" ht="22.15" customHeight="1" thickBot="1" x14ac:dyDescent="0.25">
      <c r="B11" s="130" t="s">
        <v>94</v>
      </c>
      <c r="C11" s="137"/>
      <c r="D11" s="41"/>
      <c r="H11" s="257"/>
      <c r="I11" s="257"/>
      <c r="J11" s="257"/>
      <c r="K11" s="257"/>
      <c r="L11" s="257"/>
      <c r="M11" s="257"/>
    </row>
    <row r="12" spans="1:13" s="53" customFormat="1" ht="22.15" customHeight="1" thickBot="1" x14ac:dyDescent="0.25">
      <c r="B12" s="67"/>
      <c r="C12" s="67"/>
      <c r="D12" s="67"/>
      <c r="H12" s="153"/>
      <c r="I12" s="153"/>
      <c r="J12" s="153"/>
      <c r="K12" s="153"/>
      <c r="L12" s="153"/>
      <c r="M12" s="153"/>
    </row>
    <row r="13" spans="1:13" s="53" customFormat="1" ht="21" customHeight="1" x14ac:dyDescent="0.2">
      <c r="B13" s="128" t="s">
        <v>95</v>
      </c>
      <c r="C13" s="125">
        <f>IF(ISBLANK(C8),0,IF(AND(C8&lt;=600,ISNUMBER(C8)),Calculations!M99,"Not Eligible"))</f>
        <v>0</v>
      </c>
      <c r="D13" s="41"/>
      <c r="H13" s="248" t="s">
        <v>296</v>
      </c>
      <c r="I13" s="249"/>
      <c r="J13" s="249"/>
      <c r="K13" s="249"/>
      <c r="L13" s="249"/>
      <c r="M13" s="250"/>
    </row>
    <row r="14" spans="1:13" s="53" customFormat="1" ht="22.15" customHeight="1" thickBot="1" x14ac:dyDescent="0.25">
      <c r="B14" s="129" t="s">
        <v>96</v>
      </c>
      <c r="C14" s="190">
        <f>IF(ISBLANK($C$7),0,IF(AND($C$8&lt;=600,ISNUMBER($C$8)),Calculations!N99,"Not Eligible"))</f>
        <v>0</v>
      </c>
      <c r="D14" s="41"/>
      <c r="H14" s="251"/>
      <c r="I14" s="252"/>
      <c r="J14" s="252"/>
      <c r="K14" s="252"/>
      <c r="L14" s="252"/>
      <c r="M14" s="253"/>
    </row>
    <row r="15" spans="1:13" s="53" customFormat="1" ht="22.15" hidden="1" customHeight="1" x14ac:dyDescent="0.2">
      <c r="B15" s="171" t="s">
        <v>323</v>
      </c>
      <c r="C15" s="190">
        <f>IF(ISBLANK($C$7),0,IF(AND($C$8&lt;=600,ISNUMBER($C$8)),Calculations!$K$99,"Not Eligible"))</f>
        <v>0</v>
      </c>
      <c r="D15" s="41"/>
      <c r="H15" s="148"/>
      <c r="I15" s="148"/>
      <c r="J15" s="148"/>
      <c r="K15" s="148"/>
      <c r="L15" s="148"/>
      <c r="M15" s="148"/>
    </row>
    <row r="16" spans="1:13" s="53" customFormat="1" ht="22.15" hidden="1" customHeight="1" x14ac:dyDescent="0.2">
      <c r="B16" s="171" t="s">
        <v>322</v>
      </c>
      <c r="C16" s="190">
        <f>IF(ISBLANK($C$7),0,IF(AND($C$8&lt;=600,ISNUMBER($C$8)),Calculations!$L$99,"Not Eligible"))</f>
        <v>0</v>
      </c>
      <c r="D16" s="41"/>
      <c r="H16" s="148"/>
      <c r="I16" s="148"/>
      <c r="J16" s="148"/>
      <c r="K16" s="148"/>
      <c r="L16" s="148"/>
      <c r="M16" s="148"/>
    </row>
    <row r="17" spans="1:6" s="53" customFormat="1" ht="22.15" customHeight="1" thickBot="1" x14ac:dyDescent="0.25">
      <c r="B17" s="130" t="s">
        <v>51</v>
      </c>
      <c r="C17" s="126">
        <f>IF(ISBLANK(C7),0,IF(AND(C8&lt;=600,ISNUMBER(C8)),Calculations!P99,"Not Eligible"))</f>
        <v>0</v>
      </c>
      <c r="D17" s="41"/>
    </row>
    <row r="18" spans="1:6" ht="15" hidden="1" customHeight="1" thickBot="1" x14ac:dyDescent="0.25">
      <c r="A18" s="53"/>
      <c r="B18" s="160" t="s">
        <v>271</v>
      </c>
      <c r="C18" s="161">
        <f>IF(ISBLANK(C7),0,IF(AND(C8&lt;=600,ISNUMBER(C8)),Calculations!Q99,"Not Eligible"))</f>
        <v>0</v>
      </c>
      <c r="E18" s="53"/>
      <c r="F18" s="53"/>
    </row>
    <row r="19" spans="1:6" x14ac:dyDescent="0.2">
      <c r="A19" s="53"/>
      <c r="E19" s="53"/>
      <c r="F19" s="53"/>
    </row>
  </sheetData>
  <sheetProtection algorithmName="SHA-512" hashValue="hybeWQsgTCWsNnMUvuHOHnl1TcS6I1s0QaiOuxe5nXjkyACnvMWZMMVT6UDM126yGJPoS11g5G/t14UZgMlDLg==" saltValue="0HCLhRpWfQoXUFO86qUzdw==" spinCount="100000" sheet="1" formatColumns="0"/>
  <mergeCells count="4">
    <mergeCell ref="H13:M14"/>
    <mergeCell ref="B2:D2"/>
    <mergeCell ref="B3:D3"/>
    <mergeCell ref="H2:M11"/>
  </mergeCells>
  <dataValidations count="2">
    <dataValidation type="decimal" allowBlank="1" showInputMessage="1" showErrorMessage="1" sqref="C10:C11 C7 C14:C17" xr:uid="{EB6AFA78-9226-43BF-8EC2-A15318EB8780}">
      <formula1>0</formula1>
      <formula2>999999999999999000</formula2>
    </dataValidation>
    <dataValidation type="whole" allowBlank="1" showInputMessage="1" showErrorMessage="1" prompt="Must be 600 cfm or below" sqref="C8:D8" xr:uid="{6D8A16D4-6E95-4064-9A28-0BAB41FDF48B}">
      <formula1>0</formula1>
      <formula2>600</formula2>
    </dataValidation>
  </dataValidations>
  <pageMargins left="0.5" right="0.5" top="0.5" bottom="0.5" header="0.3" footer="0.3"/>
  <pageSetup orientation="portrait" r:id="rId1"/>
  <ignoredErrors>
    <ignoredError sqref="D17 D13 D14"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C04E402-17CA-4FF1-B736-0E618C660670}">
          <x14:formula1>
            <xm:f>Calculations!$B$80:$B$83</xm:f>
          </x14:formula1>
          <xm:sqref>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EF95"/>
  </sheetPr>
  <dimension ref="B1:N21"/>
  <sheetViews>
    <sheetView zoomScaleNormal="100" workbookViewId="0">
      <selection activeCell="F26" sqref="F26"/>
    </sheetView>
  </sheetViews>
  <sheetFormatPr defaultColWidth="8.75" defaultRowHeight="14.25" x14ac:dyDescent="0.2"/>
  <cols>
    <col min="1" max="1" width="3.625" style="41" customWidth="1"/>
    <col min="2" max="2" width="31.75" style="41" customWidth="1"/>
    <col min="3" max="3" width="30.875" style="41" customWidth="1"/>
    <col min="4" max="4" width="32.625" style="41" customWidth="1"/>
    <col min="5" max="5" width="30.875" style="41" customWidth="1"/>
    <col min="6" max="6" width="30.125" style="41" customWidth="1"/>
    <col min="7" max="16384" width="8.75" style="41"/>
  </cols>
  <sheetData>
    <row r="1" spans="2:13" ht="9.75" customHeight="1" x14ac:dyDescent="0.2"/>
    <row r="2" spans="2:13" ht="34.5" customHeight="1" x14ac:dyDescent="0.5">
      <c r="B2" s="254" t="s">
        <v>97</v>
      </c>
      <c r="C2" s="255"/>
      <c r="D2" s="255"/>
      <c r="H2" s="257" t="s">
        <v>98</v>
      </c>
      <c r="I2" s="257"/>
      <c r="J2" s="257"/>
      <c r="K2" s="257"/>
      <c r="L2" s="257"/>
      <c r="M2" s="257"/>
    </row>
    <row r="3" spans="2:13" ht="28.9" customHeight="1" x14ac:dyDescent="0.2">
      <c r="B3" s="256" t="s">
        <v>87</v>
      </c>
      <c r="C3" s="256"/>
      <c r="D3" s="256"/>
      <c r="H3" s="257"/>
      <c r="I3" s="257"/>
      <c r="J3" s="257"/>
      <c r="K3" s="257"/>
      <c r="L3" s="257"/>
      <c r="M3" s="257"/>
    </row>
    <row r="4" spans="2:13" ht="9" customHeight="1" x14ac:dyDescent="0.25">
      <c r="B4" s="65"/>
      <c r="C4" s="65"/>
      <c r="H4" s="257"/>
      <c r="I4" s="257"/>
      <c r="J4" s="257"/>
      <c r="K4" s="257"/>
      <c r="L4" s="257"/>
      <c r="M4" s="257"/>
    </row>
    <row r="5" spans="2:13" s="53" customFormat="1" ht="22.15" customHeight="1" thickBot="1" x14ac:dyDescent="0.25">
      <c r="C5" s="70">
        <v>1</v>
      </c>
      <c r="D5" s="70">
        <v>2</v>
      </c>
      <c r="E5" s="70">
        <v>3</v>
      </c>
      <c r="F5" s="70">
        <v>4</v>
      </c>
      <c r="H5" s="257"/>
      <c r="I5" s="257"/>
      <c r="J5" s="257"/>
      <c r="K5" s="257"/>
      <c r="L5" s="257"/>
      <c r="M5" s="257"/>
    </row>
    <row r="6" spans="2:13" s="53" customFormat="1" ht="22.15" customHeight="1" x14ac:dyDescent="0.2">
      <c r="B6" s="128" t="s">
        <v>92</v>
      </c>
      <c r="C6" s="32"/>
      <c r="D6" s="32"/>
      <c r="E6" s="32"/>
      <c r="F6" s="32"/>
      <c r="H6" s="257"/>
      <c r="I6" s="257"/>
      <c r="J6" s="257"/>
      <c r="K6" s="257"/>
      <c r="L6" s="257"/>
      <c r="M6" s="257"/>
    </row>
    <row r="7" spans="2:13" s="53" customFormat="1" ht="22.15" customHeight="1" x14ac:dyDescent="0.2">
      <c r="B7" s="129" t="s">
        <v>99</v>
      </c>
      <c r="C7" s="25"/>
      <c r="D7" s="25"/>
      <c r="E7" s="25"/>
      <c r="F7" s="25"/>
      <c r="H7" s="257"/>
      <c r="I7" s="257"/>
      <c r="J7" s="257"/>
      <c r="K7" s="257"/>
      <c r="L7" s="257"/>
      <c r="M7" s="257"/>
    </row>
    <row r="8" spans="2:13" s="53" customFormat="1" ht="22.15" customHeight="1" x14ac:dyDescent="0.2">
      <c r="B8" s="129" t="s">
        <v>100</v>
      </c>
      <c r="C8" s="35"/>
      <c r="D8" s="35"/>
      <c r="E8" s="35"/>
      <c r="F8" s="35"/>
      <c r="H8" s="257"/>
      <c r="I8" s="257"/>
      <c r="J8" s="257"/>
      <c r="K8" s="257"/>
      <c r="L8" s="257"/>
      <c r="M8" s="257"/>
    </row>
    <row r="9" spans="2:13" s="53" customFormat="1" ht="22.15" customHeight="1" x14ac:dyDescent="0.2">
      <c r="B9" s="129" t="s">
        <v>101</v>
      </c>
      <c r="C9" s="34"/>
      <c r="D9" s="34"/>
      <c r="E9" s="34"/>
      <c r="F9" s="34"/>
      <c r="H9" s="257"/>
      <c r="I9" s="257"/>
      <c r="J9" s="257"/>
      <c r="K9" s="257"/>
      <c r="L9" s="257"/>
      <c r="M9" s="257"/>
    </row>
    <row r="10" spans="2:13" s="53" customFormat="1" ht="22.15" customHeight="1" x14ac:dyDescent="0.2">
      <c r="B10" s="129" t="s">
        <v>88</v>
      </c>
      <c r="C10" s="35"/>
      <c r="D10" s="35"/>
      <c r="E10" s="35"/>
      <c r="F10" s="35"/>
      <c r="H10" s="257"/>
      <c r="I10" s="257"/>
      <c r="J10" s="257"/>
      <c r="K10" s="257"/>
      <c r="L10" s="257"/>
      <c r="M10" s="257"/>
    </row>
    <row r="11" spans="2:13" s="53" customFormat="1" ht="22.15" customHeight="1" x14ac:dyDescent="0.2">
      <c r="B11" s="129" t="s">
        <v>89</v>
      </c>
      <c r="C11" s="35"/>
      <c r="D11" s="35"/>
      <c r="E11" s="35"/>
      <c r="F11" s="35"/>
      <c r="H11" s="257"/>
      <c r="I11" s="257"/>
      <c r="J11" s="257"/>
      <c r="K11" s="257"/>
      <c r="L11" s="257"/>
      <c r="M11" s="257"/>
    </row>
    <row r="12" spans="2:13" s="53" customFormat="1" ht="22.15" customHeight="1" thickBot="1" x14ac:dyDescent="0.25">
      <c r="B12" s="130" t="s">
        <v>94</v>
      </c>
      <c r="C12" s="36"/>
      <c r="D12" s="36"/>
      <c r="E12" s="36"/>
      <c r="F12" s="36"/>
      <c r="H12" s="257"/>
      <c r="I12" s="257"/>
      <c r="J12" s="257"/>
      <c r="K12" s="257"/>
      <c r="L12" s="257"/>
      <c r="M12" s="257"/>
    </row>
    <row r="13" spans="2:13" s="53" customFormat="1" ht="22.15" customHeight="1" thickBot="1" x14ac:dyDescent="0.25">
      <c r="B13" s="67"/>
      <c r="C13" s="67"/>
      <c r="D13" s="67"/>
      <c r="E13" s="67"/>
      <c r="F13" s="67"/>
      <c r="H13" s="153"/>
      <c r="I13" s="153"/>
      <c r="J13" s="153"/>
      <c r="K13" s="153"/>
      <c r="L13" s="153"/>
      <c r="M13" s="153"/>
    </row>
    <row r="14" spans="2:13" s="53" customFormat="1" ht="21" customHeight="1" x14ac:dyDescent="0.2">
      <c r="B14" s="128" t="s">
        <v>95</v>
      </c>
      <c r="C14" s="123">
        <f>Calculations!$M102</f>
        <v>0</v>
      </c>
      <c r="D14" s="123">
        <f>Calculations!M103</f>
        <v>0</v>
      </c>
      <c r="E14" s="123">
        <f>Calculations!M104</f>
        <v>0</v>
      </c>
      <c r="F14" s="125">
        <f>Calculations!M105</f>
        <v>0</v>
      </c>
      <c r="H14" s="153"/>
      <c r="I14" s="153"/>
      <c r="J14" s="153"/>
      <c r="K14" s="153"/>
      <c r="L14" s="153"/>
      <c r="M14" s="153"/>
    </row>
    <row r="15" spans="2:13" s="53" customFormat="1" ht="21" customHeight="1" x14ac:dyDescent="0.2">
      <c r="B15" s="129" t="s">
        <v>96</v>
      </c>
      <c r="C15" s="189">
        <f>Calculations!$N102</f>
        <v>0</v>
      </c>
      <c r="D15" s="189">
        <f>Calculations!N103</f>
        <v>0</v>
      </c>
      <c r="E15" s="189">
        <f>Calculations!$N104</f>
        <v>0</v>
      </c>
      <c r="F15" s="190">
        <f>Calculations!$N105</f>
        <v>0</v>
      </c>
      <c r="H15" s="153"/>
      <c r="I15" s="153"/>
      <c r="J15" s="153"/>
      <c r="K15" s="153"/>
      <c r="L15" s="153"/>
      <c r="M15" s="153"/>
    </row>
    <row r="16" spans="2:13" s="53" customFormat="1" ht="21" hidden="1" customHeight="1" thickBot="1" x14ac:dyDescent="0.25">
      <c r="B16" s="171" t="s">
        <v>323</v>
      </c>
      <c r="C16" s="189" t="e">
        <f>Calculations!$K102</f>
        <v>#VALUE!</v>
      </c>
      <c r="D16" s="189" t="e">
        <f>Calculations!$K103</f>
        <v>#VALUE!</v>
      </c>
      <c r="E16" s="189" t="e">
        <f>Calculations!$K104</f>
        <v>#VALUE!</v>
      </c>
      <c r="F16" s="190" t="e">
        <f>Calculations!$K105</f>
        <v>#VALUE!</v>
      </c>
      <c r="H16" s="153"/>
      <c r="I16" s="153"/>
      <c r="J16" s="153"/>
      <c r="K16" s="153"/>
      <c r="L16" s="153"/>
      <c r="M16" s="153"/>
    </row>
    <row r="17" spans="2:14" s="53" customFormat="1" ht="22.15" hidden="1" customHeight="1" x14ac:dyDescent="0.2">
      <c r="B17" s="171" t="s">
        <v>322</v>
      </c>
      <c r="C17" s="189" t="e">
        <f>Calculations!$L102</f>
        <v>#VALUE!</v>
      </c>
      <c r="D17" s="189" t="e">
        <f>Calculations!$L103</f>
        <v>#VALUE!</v>
      </c>
      <c r="E17" s="189" t="e">
        <f>Calculations!$L104</f>
        <v>#VALUE!</v>
      </c>
      <c r="F17" s="190" t="e">
        <f>Calculations!$L105</f>
        <v>#VALUE!</v>
      </c>
      <c r="H17" s="248" t="s">
        <v>296</v>
      </c>
      <c r="I17" s="249"/>
      <c r="J17" s="249"/>
      <c r="K17" s="249"/>
      <c r="L17" s="249"/>
      <c r="M17" s="249"/>
      <c r="N17" s="250"/>
    </row>
    <row r="18" spans="2:14" s="53" customFormat="1" ht="22.15" customHeight="1" thickBot="1" x14ac:dyDescent="0.25">
      <c r="B18" s="130" t="s">
        <v>73</v>
      </c>
      <c r="C18" s="124">
        <f>Calculations!$P102</f>
        <v>0</v>
      </c>
      <c r="D18" s="124">
        <f>Calculations!$P103</f>
        <v>0</v>
      </c>
      <c r="E18" s="124">
        <f>Calculations!$P104</f>
        <v>0</v>
      </c>
      <c r="F18" s="126">
        <f>Calculations!$P105</f>
        <v>0</v>
      </c>
      <c r="H18" s="258"/>
      <c r="I18" s="259"/>
      <c r="J18" s="259"/>
      <c r="K18" s="259"/>
      <c r="L18" s="259"/>
      <c r="M18" s="259"/>
      <c r="N18" s="260"/>
    </row>
    <row r="19" spans="2:14" s="53" customFormat="1" ht="22.15" customHeight="1" thickBot="1" x14ac:dyDescent="0.25">
      <c r="H19" s="251"/>
      <c r="I19" s="252"/>
      <c r="J19" s="252"/>
      <c r="K19" s="252"/>
      <c r="L19" s="252"/>
      <c r="M19" s="252"/>
      <c r="N19" s="253"/>
    </row>
    <row r="20" spans="2:14" s="53" customFormat="1" ht="22.15" hidden="1" customHeight="1" thickBot="1" x14ac:dyDescent="0.25">
      <c r="B20" s="160" t="s">
        <v>271</v>
      </c>
      <c r="C20" s="162">
        <f>IF(C18=0,0,Calculations!Q102)</f>
        <v>0</v>
      </c>
      <c r="D20" s="162">
        <f>IF(D18=0,0,Calculations!Q103)</f>
        <v>0</v>
      </c>
      <c r="E20" s="162">
        <f>IF(E18=0,0,Calculations!Q104)</f>
        <v>0</v>
      </c>
      <c r="F20" s="161">
        <f>IF(F18=0,0,Calculations!Q105)</f>
        <v>0</v>
      </c>
      <c r="H20" s="163"/>
      <c r="I20" s="164"/>
      <c r="J20" s="164"/>
      <c r="K20" s="164"/>
      <c r="L20" s="164"/>
      <c r="M20" s="164"/>
      <c r="N20" s="165"/>
    </row>
    <row r="21" spans="2:14" ht="9" customHeight="1" x14ac:dyDescent="0.2">
      <c r="B21" s="71"/>
    </row>
  </sheetData>
  <sheetProtection algorithmName="SHA-512" hashValue="0M3Ibqe6HUj55mu6uaiChegmJXIyGIzj+atv+kRKHAhGfJbwtReBzg0ouqV7J6dTpooueaq247MUuNtgB7vmhQ==" saltValue="ArB+k+SO2+xemsYoit68/Q==" spinCount="100000" sheet="1" formatColumns="0"/>
  <mergeCells count="4">
    <mergeCell ref="B3:D3"/>
    <mergeCell ref="B2:D2"/>
    <mergeCell ref="H2:M12"/>
    <mergeCell ref="H17:N19"/>
  </mergeCells>
  <phoneticPr fontId="63" type="noConversion"/>
  <dataValidations count="1">
    <dataValidation type="decimal" allowBlank="1" showInputMessage="1" showErrorMessage="1" sqref="C14:F18 C9:F9 C12:F12" xr:uid="{0EC40531-65DF-4361-8DD4-C1DF143F85C8}">
      <formula1>0</formula1>
      <formula2>999999999999999000</formula2>
    </dataValidation>
  </dataValidations>
  <pageMargins left="0.5" right="0.5" top="0.5" bottom="0.5" header="0.3" footer="0.3"/>
  <pageSetup orientation="portrait" r:id="rId1"/>
  <ignoredErrors>
    <ignoredError sqref="D14:F14"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A23BDAF1-08BA-4844-BCF8-C994FD29A2CD}">
          <x14:formula1>
            <xm:f>Calculations!$H$80:$H$81</xm:f>
          </x14:formula1>
          <xm:sqref>C8:F8</xm:sqref>
        </x14:dataValidation>
        <x14:dataValidation type="list" allowBlank="1" showInputMessage="1" showErrorMessage="1" xr:uid="{4EBC9756-D7C0-48C4-BABF-106EA83A3E5B}">
          <x14:formula1>
            <xm:f>Calculations!$U$80:$U$85</xm:f>
          </x14:formula1>
          <xm:sqref>C7:F7</xm:sqref>
        </x14:dataValidation>
        <x14:dataValidation type="list" allowBlank="1" showInputMessage="1" showErrorMessage="1" xr:uid="{BD240EEF-1BFC-463F-BB9C-1078EC2EAD8C}">
          <x14:formula1>
            <xm:f>Calculations!$B$88:$B$91</xm:f>
          </x14:formula1>
          <xm:sqref>C6:F6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75DC6-6F90-4909-9A0A-4DA639DE085E}">
  <sheetPr codeName="Sheet6">
    <tabColor rgb="FFFFEF95"/>
  </sheetPr>
  <dimension ref="B1:L23"/>
  <sheetViews>
    <sheetView zoomScaleNormal="100" workbookViewId="0">
      <selection activeCell="C5" sqref="C5:D5"/>
    </sheetView>
  </sheetViews>
  <sheetFormatPr defaultColWidth="8.75" defaultRowHeight="14.25" x14ac:dyDescent="0.2"/>
  <cols>
    <col min="1" max="1" width="3.625" style="41" customWidth="1"/>
    <col min="2" max="2" width="37.75" style="41" bestFit="1" customWidth="1"/>
    <col min="3" max="3" width="18.125" style="41" customWidth="1"/>
    <col min="4" max="4" width="22.875" style="41" customWidth="1"/>
    <col min="5" max="5" width="8.75" style="41"/>
    <col min="6" max="6" width="9.625" style="41" customWidth="1"/>
    <col min="7" max="16384" width="8.75" style="41"/>
  </cols>
  <sheetData>
    <row r="1" spans="2:12" ht="9.75" customHeight="1" x14ac:dyDescent="0.2"/>
    <row r="2" spans="2:12" ht="34.5" customHeight="1" x14ac:dyDescent="0.5">
      <c r="B2" s="254" t="s">
        <v>82</v>
      </c>
      <c r="C2" s="255"/>
      <c r="D2" s="255"/>
      <c r="G2" s="284" t="s">
        <v>107</v>
      </c>
      <c r="H2" s="284"/>
      <c r="I2" s="284"/>
      <c r="J2" s="284"/>
      <c r="K2" s="284"/>
      <c r="L2" s="284"/>
    </row>
    <row r="3" spans="2:12" ht="28.9" customHeight="1" x14ac:dyDescent="0.2">
      <c r="B3" s="256" t="s">
        <v>87</v>
      </c>
      <c r="C3" s="256"/>
      <c r="D3" s="256"/>
      <c r="G3" s="284"/>
      <c r="H3" s="284"/>
      <c r="I3" s="284"/>
      <c r="J3" s="284"/>
      <c r="K3" s="284"/>
      <c r="L3" s="284"/>
    </row>
    <row r="4" spans="2:12" ht="9" customHeight="1" thickBot="1" x14ac:dyDescent="0.3">
      <c r="B4" s="65"/>
      <c r="C4" s="65"/>
      <c r="G4" s="284"/>
      <c r="H4" s="284"/>
      <c r="I4" s="284"/>
      <c r="J4" s="284"/>
      <c r="K4" s="284"/>
      <c r="L4" s="284"/>
    </row>
    <row r="5" spans="2:12" ht="21.75" customHeight="1" x14ac:dyDescent="0.2">
      <c r="B5" s="68" t="s">
        <v>274</v>
      </c>
      <c r="C5" s="280"/>
      <c r="D5" s="281"/>
      <c r="G5" s="284"/>
      <c r="H5" s="284"/>
      <c r="I5" s="284"/>
      <c r="J5" s="284"/>
      <c r="K5" s="284"/>
      <c r="L5" s="284"/>
    </row>
    <row r="6" spans="2:12" ht="20.25" customHeight="1" x14ac:dyDescent="0.2">
      <c r="B6" s="66" t="s">
        <v>275</v>
      </c>
      <c r="C6" s="282"/>
      <c r="D6" s="283"/>
      <c r="G6" s="284"/>
      <c r="H6" s="284"/>
      <c r="I6" s="284"/>
      <c r="J6" s="284"/>
      <c r="K6" s="284"/>
      <c r="L6" s="284"/>
    </row>
    <row r="7" spans="2:12" s="53" customFormat="1" ht="22.15" customHeight="1" x14ac:dyDescent="0.2">
      <c r="B7" s="66" t="s">
        <v>92</v>
      </c>
      <c r="C7" s="268"/>
      <c r="D7" s="269"/>
      <c r="G7" s="284"/>
      <c r="H7" s="284"/>
      <c r="I7" s="284"/>
      <c r="J7" s="284"/>
      <c r="K7" s="284"/>
      <c r="L7" s="284"/>
    </row>
    <row r="8" spans="2:12" s="53" customFormat="1" ht="22.15" customHeight="1" thickBot="1" x14ac:dyDescent="0.25">
      <c r="B8" s="66" t="s">
        <v>108</v>
      </c>
      <c r="C8" s="276"/>
      <c r="D8" s="277"/>
      <c r="G8" s="153"/>
      <c r="H8" s="153"/>
      <c r="I8" s="153"/>
      <c r="J8" s="153"/>
      <c r="K8" s="153"/>
      <c r="L8" s="153"/>
    </row>
    <row r="9" spans="2:12" s="53" customFormat="1" ht="22.15" customHeight="1" x14ac:dyDescent="0.2">
      <c r="B9" s="66" t="s">
        <v>109</v>
      </c>
      <c r="C9" s="278"/>
      <c r="D9" s="279"/>
      <c r="G9" s="248" t="s">
        <v>296</v>
      </c>
      <c r="H9" s="249"/>
      <c r="I9" s="249"/>
      <c r="J9" s="249"/>
      <c r="K9" s="249"/>
      <c r="L9" s="250"/>
    </row>
    <row r="10" spans="2:12" s="53" customFormat="1" ht="24.75" customHeight="1" x14ac:dyDescent="0.2">
      <c r="B10" s="66" t="s">
        <v>88</v>
      </c>
      <c r="C10" s="270"/>
      <c r="D10" s="271"/>
      <c r="G10" s="258"/>
      <c r="H10" s="259"/>
      <c r="I10" s="259"/>
      <c r="J10" s="259"/>
      <c r="K10" s="259"/>
      <c r="L10" s="260"/>
    </row>
    <row r="11" spans="2:12" s="53" customFormat="1" ht="23.25" customHeight="1" x14ac:dyDescent="0.2">
      <c r="B11" s="66" t="s">
        <v>89</v>
      </c>
      <c r="C11" s="270"/>
      <c r="D11" s="271"/>
      <c r="G11" s="258"/>
      <c r="H11" s="259"/>
      <c r="I11" s="259"/>
      <c r="J11" s="259"/>
      <c r="K11" s="259"/>
      <c r="L11" s="260"/>
    </row>
    <row r="12" spans="2:12" s="53" customFormat="1" ht="24.75" customHeight="1" thickBot="1" x14ac:dyDescent="0.25">
      <c r="B12" s="69" t="s">
        <v>94</v>
      </c>
      <c r="C12" s="272"/>
      <c r="D12" s="273"/>
      <c r="G12" s="258"/>
      <c r="H12" s="259"/>
      <c r="I12" s="259"/>
      <c r="J12" s="259"/>
      <c r="K12" s="259"/>
      <c r="L12" s="260"/>
    </row>
    <row r="13" spans="2:12" s="53" customFormat="1" ht="22.15" customHeight="1" thickBot="1" x14ac:dyDescent="0.25">
      <c r="B13" s="67"/>
      <c r="C13" s="67"/>
      <c r="D13" s="67"/>
      <c r="G13" s="251"/>
      <c r="H13" s="252"/>
      <c r="I13" s="252"/>
      <c r="J13" s="252"/>
      <c r="K13" s="252"/>
      <c r="L13" s="253"/>
    </row>
    <row r="14" spans="2:12" s="53" customFormat="1" ht="20.25" customHeight="1" x14ac:dyDescent="0.2">
      <c r="B14" s="68" t="s">
        <v>95</v>
      </c>
      <c r="C14" s="274">
        <f>Calculations!L114</f>
        <v>0</v>
      </c>
      <c r="D14" s="275"/>
    </row>
    <row r="15" spans="2:12" s="53" customFormat="1" ht="22.15" customHeight="1" x14ac:dyDescent="0.2">
      <c r="B15" s="66" t="s">
        <v>96</v>
      </c>
      <c r="C15" s="264">
        <f>Calculations!M114</f>
        <v>0</v>
      </c>
      <c r="D15" s="265"/>
    </row>
    <row r="16" spans="2:12" s="53" customFormat="1" ht="22.15" hidden="1" customHeight="1" x14ac:dyDescent="0.2">
      <c r="B16" s="171" t="s">
        <v>323</v>
      </c>
      <c r="C16" s="264" t="e">
        <f>Calculations!$J$114</f>
        <v>#VALUE!</v>
      </c>
      <c r="D16" s="265"/>
    </row>
    <row r="17" spans="2:11" s="53" customFormat="1" ht="22.15" hidden="1" customHeight="1" x14ac:dyDescent="0.2">
      <c r="B17" s="171" t="s">
        <v>322</v>
      </c>
      <c r="C17" s="264" t="e">
        <f>Calculations!$K$114</f>
        <v>#VALUE!</v>
      </c>
      <c r="D17" s="265"/>
    </row>
    <row r="18" spans="2:11" s="53" customFormat="1" ht="21" customHeight="1" thickBot="1" x14ac:dyDescent="0.25">
      <c r="B18" s="69" t="s">
        <v>51</v>
      </c>
      <c r="C18" s="266">
        <f>IF(AND(ISBLANK(C5),ISBLANK(C6)),0,IF(AND(C5/C6&gt;=4,ISNUMBER(C5),ISNUMBER(C6)),Calculations!O114,"Ratio of first two inputs( Gal / CFM ) must be &gt;=4"))</f>
        <v>0</v>
      </c>
      <c r="D18" s="267"/>
    </row>
    <row r="19" spans="2:11" s="53" customFormat="1" ht="22.15" hidden="1" customHeight="1" thickBot="1" x14ac:dyDescent="0.25">
      <c r="B19" s="160" t="s">
        <v>271</v>
      </c>
      <c r="C19" s="262">
        <f>IF(AND(ISBLANK(C5),ISBLANK(C6)),0,IF(AND(C5/C6&gt;=4,ISNUMBER(C5),ISNUMBER(C6)),Calculations!P114,"See Eligibility Rules"))</f>
        <v>0</v>
      </c>
      <c r="D19" s="263"/>
    </row>
    <row r="20" spans="2:11" s="53" customFormat="1" ht="22.15" customHeight="1" x14ac:dyDescent="0.2">
      <c r="B20" s="71"/>
      <c r="C20" s="41"/>
      <c r="D20" s="41"/>
      <c r="G20" s="148"/>
      <c r="H20" s="148"/>
      <c r="I20" s="148"/>
      <c r="J20" s="148"/>
      <c r="K20" s="148"/>
    </row>
    <row r="21" spans="2:11" s="53" customFormat="1" ht="22.15" hidden="1" customHeight="1" x14ac:dyDescent="0.2">
      <c r="B21" s="41"/>
      <c r="C21" s="41"/>
      <c r="D21" s="41"/>
      <c r="G21" s="148"/>
      <c r="H21" s="148"/>
      <c r="I21" s="148"/>
      <c r="J21" s="148"/>
      <c r="K21" s="148"/>
    </row>
    <row r="22" spans="2:11" ht="9" hidden="1" customHeight="1" x14ac:dyDescent="0.2"/>
    <row r="23" spans="2:11" x14ac:dyDescent="0.2">
      <c r="C23" s="261"/>
      <c r="D23" s="261"/>
    </row>
  </sheetData>
  <sheetProtection algorithmName="SHA-512" hashValue="gd7QH4gK3VRZozDbtexg18FjA6AVD48paPORnyT9ZfeSR7E4wNQozSfkknXRb+XWj6WpIcQpEhJiCd17Sdnzpg==" saltValue="F45xTh+kK20EljNPQxFO8g==" spinCount="100000" sheet="1" formatColumns="0"/>
  <mergeCells count="19">
    <mergeCell ref="G9:L13"/>
    <mergeCell ref="C9:D9"/>
    <mergeCell ref="C5:D5"/>
    <mergeCell ref="C6:D6"/>
    <mergeCell ref="B2:D2"/>
    <mergeCell ref="B3:D3"/>
    <mergeCell ref="G2:L7"/>
    <mergeCell ref="C23:D23"/>
    <mergeCell ref="C19:D19"/>
    <mergeCell ref="C15:D15"/>
    <mergeCell ref="C18:D18"/>
    <mergeCell ref="C7:D7"/>
    <mergeCell ref="C10:D10"/>
    <mergeCell ref="C11:D11"/>
    <mergeCell ref="C12:D12"/>
    <mergeCell ref="C14:D14"/>
    <mergeCell ref="C8:D8"/>
    <mergeCell ref="C16:D16"/>
    <mergeCell ref="C17:D17"/>
  </mergeCells>
  <dataValidations count="4">
    <dataValidation type="decimal" allowBlank="1" showInputMessage="1" showErrorMessage="1" sqref="C9 C14:C18" xr:uid="{BCC6F9E1-4BB5-4571-A9E0-1CFACF103D29}">
      <formula1>0</formula1>
      <formula2>999999999999999000</formula2>
    </dataValidation>
    <dataValidation type="decimal" allowBlank="1" showInputMessage="1" showErrorMessage="1" sqref="C5:D5" xr:uid="{F13ADD20-C9F4-45DA-9621-7666C71C6789}">
      <formula1>1</formula1>
      <formula2>10000000000000000000</formula2>
    </dataValidation>
    <dataValidation type="decimal" allowBlank="1" showInputMessage="1" showErrorMessage="1" sqref="C6:D6" xr:uid="{6B9A3974-CD0B-4009-BA09-EB3221B57C05}">
      <formula1>1</formula1>
      <formula2>1E+21</formula2>
    </dataValidation>
    <dataValidation type="decimal" allowBlank="1" showInputMessage="1" showErrorMessage="1" error="Decimals Only" sqref="C12:D12" xr:uid="{FEFE5944-EA70-477B-AF14-371F72062A02}">
      <formula1>0</formula1>
      <formula2>999999999999999000</formula2>
    </dataValidation>
  </dataValidations>
  <pageMargins left="0.5" right="0.5" top="0.5" bottom="0.5" header="0.3" footer="0.3"/>
  <pageSetup orientation="portrait" r:id="rId1"/>
  <ignoredErrors>
    <ignoredError sqref="C15"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23F7679E-F337-4C9C-BACA-9C7B142FD458}">
          <x14:formula1>
            <xm:f>Calculations!$B$80:$B$83</xm:f>
          </x14:formula1>
          <xm:sqref>C7:D7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AFAB-F517-491F-BBCA-79949DD78CB9}">
  <sheetPr>
    <tabColor rgb="FFFFEF95"/>
  </sheetPr>
  <dimension ref="B2:J28"/>
  <sheetViews>
    <sheetView showGridLines="0" zoomScale="85" zoomScaleNormal="85" workbookViewId="0">
      <selection activeCell="C26" sqref="C26"/>
    </sheetView>
  </sheetViews>
  <sheetFormatPr defaultRowHeight="14.25" x14ac:dyDescent="0.2"/>
  <cols>
    <col min="2" max="2" width="49.625" bestFit="1" customWidth="1"/>
    <col min="3" max="3" width="39" bestFit="1" customWidth="1"/>
    <col min="4" max="4" width="15.25" customWidth="1"/>
    <col min="5" max="11" width="8" customWidth="1"/>
    <col min="12" max="12" width="9.5" customWidth="1"/>
    <col min="13" max="13" width="13.625" customWidth="1"/>
    <col min="14" max="15" width="8" customWidth="1"/>
    <col min="16" max="16" width="34.625" customWidth="1"/>
    <col min="17" max="17" width="23.25" customWidth="1"/>
    <col min="18" max="18" width="9" customWidth="1"/>
  </cols>
  <sheetData>
    <row r="2" spans="2:10" ht="34.5" customHeight="1" x14ac:dyDescent="0.5">
      <c r="B2" s="285" t="s">
        <v>282</v>
      </c>
      <c r="C2" s="286"/>
      <c r="D2" s="286"/>
      <c r="E2" s="288" t="s">
        <v>418</v>
      </c>
      <c r="F2" s="288"/>
      <c r="G2" s="288"/>
      <c r="H2" s="288"/>
      <c r="I2" s="288"/>
      <c r="J2" s="288"/>
    </row>
    <row r="3" spans="2:10" ht="34.5" customHeight="1" x14ac:dyDescent="0.2">
      <c r="B3" s="287" t="s">
        <v>87</v>
      </c>
      <c r="C3" s="287"/>
      <c r="D3" s="287"/>
      <c r="E3" s="288"/>
      <c r="F3" s="288"/>
      <c r="G3" s="288"/>
      <c r="H3" s="288"/>
      <c r="I3" s="288"/>
      <c r="J3" s="288"/>
    </row>
    <row r="4" spans="2:10" ht="20.25" customHeight="1" thickBot="1" x14ac:dyDescent="0.25">
      <c r="E4" s="288"/>
      <c r="F4" s="288"/>
      <c r="G4" s="288"/>
      <c r="H4" s="288"/>
      <c r="I4" s="288"/>
      <c r="J4" s="288"/>
    </row>
    <row r="5" spans="2:10" ht="22.35" customHeight="1" x14ac:dyDescent="0.2">
      <c r="B5" s="84" t="s">
        <v>415</v>
      </c>
      <c r="C5" s="31"/>
      <c r="E5" s="288"/>
      <c r="F5" s="288"/>
      <c r="G5" s="288"/>
      <c r="H5" s="288"/>
      <c r="I5" s="288"/>
      <c r="J5" s="288"/>
    </row>
    <row r="6" spans="2:10" ht="22.35" customHeight="1" x14ac:dyDescent="0.2">
      <c r="B6" s="85" t="s">
        <v>414</v>
      </c>
      <c r="C6" s="86"/>
    </row>
    <row r="7" spans="2:10" ht="22.35" customHeight="1" thickBot="1" x14ac:dyDescent="0.25">
      <c r="B7" s="85" t="s">
        <v>416</v>
      </c>
      <c r="C7" s="33"/>
    </row>
    <row r="8" spans="2:10" ht="22.35" customHeight="1" x14ac:dyDescent="0.2">
      <c r="B8" s="66" t="s">
        <v>88</v>
      </c>
      <c r="C8" s="87"/>
      <c r="E8" s="289" t="s">
        <v>296</v>
      </c>
      <c r="F8" s="290"/>
      <c r="G8" s="290"/>
      <c r="H8" s="290"/>
      <c r="I8" s="290"/>
      <c r="J8" s="291"/>
    </row>
    <row r="9" spans="2:10" ht="22.35" customHeight="1" x14ac:dyDescent="0.2">
      <c r="B9" s="66" t="s">
        <v>89</v>
      </c>
      <c r="C9" s="88"/>
      <c r="E9" s="292"/>
      <c r="F9" s="293"/>
      <c r="G9" s="293"/>
      <c r="H9" s="293"/>
      <c r="I9" s="293"/>
      <c r="J9" s="294"/>
    </row>
    <row r="10" spans="2:10" ht="22.35" customHeight="1" thickBot="1" x14ac:dyDescent="0.25">
      <c r="B10" s="69" t="s">
        <v>94</v>
      </c>
      <c r="C10" s="115"/>
      <c r="E10" s="292"/>
      <c r="F10" s="293"/>
      <c r="G10" s="293"/>
      <c r="H10" s="293"/>
      <c r="I10" s="293"/>
      <c r="J10" s="294"/>
    </row>
    <row r="11" spans="2:10" ht="22.35" customHeight="1" thickBot="1" x14ac:dyDescent="0.25">
      <c r="E11" s="292"/>
      <c r="F11" s="293"/>
      <c r="G11" s="293"/>
      <c r="H11" s="293"/>
      <c r="I11" s="293"/>
      <c r="J11" s="294"/>
    </row>
    <row r="12" spans="2:10" ht="22.35" customHeight="1" thickBot="1" x14ac:dyDescent="0.25">
      <c r="B12" s="68" t="s">
        <v>95</v>
      </c>
      <c r="C12" s="127">
        <f>Calculations!M130</f>
        <v>0</v>
      </c>
      <c r="E12" s="295"/>
      <c r="F12" s="296"/>
      <c r="G12" s="296"/>
      <c r="H12" s="296"/>
      <c r="I12" s="296"/>
      <c r="J12" s="297"/>
    </row>
    <row r="13" spans="2:10" ht="22.35" customHeight="1" x14ac:dyDescent="0.2">
      <c r="B13" s="66" t="s">
        <v>96</v>
      </c>
      <c r="C13" s="201">
        <f>Calculations!N130</f>
        <v>0</v>
      </c>
    </row>
    <row r="14" spans="2:10" ht="22.35" hidden="1" customHeight="1" x14ac:dyDescent="0.2">
      <c r="B14" s="171" t="s">
        <v>323</v>
      </c>
      <c r="C14" s="202" t="e">
        <f>Calculations!K130</f>
        <v>#VALUE!</v>
      </c>
    </row>
    <row r="15" spans="2:10" ht="22.35" hidden="1" customHeight="1" x14ac:dyDescent="0.2">
      <c r="B15" s="171" t="s">
        <v>322</v>
      </c>
      <c r="C15" s="202" t="e">
        <f>Calculations!L130</f>
        <v>#VALUE!</v>
      </c>
    </row>
    <row r="16" spans="2:10" ht="22.35" customHeight="1" thickBot="1" x14ac:dyDescent="0.25">
      <c r="B16" s="69" t="s">
        <v>51</v>
      </c>
      <c r="C16" s="203">
        <f>Calculations!P130</f>
        <v>0</v>
      </c>
    </row>
    <row r="17" spans="2:3" hidden="1" x14ac:dyDescent="0.2"/>
    <row r="18" spans="2:3" hidden="1" x14ac:dyDescent="0.2"/>
    <row r="19" spans="2:3" ht="14.25" hidden="1" customHeight="1" thickBot="1" x14ac:dyDescent="0.25">
      <c r="B19" s="167" t="s">
        <v>273</v>
      </c>
      <c r="C19" s="166">
        <f>Calculations!Q130</f>
        <v>0</v>
      </c>
    </row>
    <row r="20" spans="2:3" ht="21.75" customHeight="1" x14ac:dyDescent="0.2"/>
    <row r="21" spans="2:3" ht="21.75" customHeight="1" x14ac:dyDescent="0.2"/>
    <row r="22" spans="2:3" ht="21.75" customHeight="1" x14ac:dyDescent="0.2"/>
    <row r="23" spans="2:3" ht="23.25" customHeight="1" x14ac:dyDescent="0.2"/>
    <row r="24" spans="2:3" ht="23.25" customHeight="1" x14ac:dyDescent="0.2"/>
    <row r="28" spans="2:3" x14ac:dyDescent="0.2">
      <c r="B28" s="41"/>
    </row>
  </sheetData>
  <sheetProtection algorithmName="SHA-512" hashValue="hIIKJkr78ew2j1JSV0fRQhamMK0IKO12yN4ZA/OvZuO7CDC9vvJlD/TFhkBndILWS4n2rZ/jS4BJpx8lIkXl8g==" saltValue="O6mEQhT/b0vAS2tFpwL08g==" spinCount="100000" sheet="1" objects="1" scenarios="1"/>
  <mergeCells count="4">
    <mergeCell ref="B2:D2"/>
    <mergeCell ref="B3:D3"/>
    <mergeCell ref="E2:J5"/>
    <mergeCell ref="E8:J12"/>
  </mergeCells>
  <dataValidations count="3">
    <dataValidation type="list" allowBlank="1" showInputMessage="1" showErrorMessage="1" sqref="C4" xr:uid="{C5A994D2-9687-4F76-A45E-6B81B583D127}">
      <formula1>"Yes,No"</formula1>
    </dataValidation>
    <dataValidation type="decimal" allowBlank="1" showInputMessage="1" showErrorMessage="1" error="Decimals Only" sqref="C10" xr:uid="{9671340C-ABB4-4BFD-90EE-3C531B56F360}">
      <formula1>0</formula1>
      <formula2>99999999999</formula2>
    </dataValidation>
    <dataValidation type="decimal" allowBlank="1" showInputMessage="1" showErrorMessage="1" error="In order to be eligible, new compressor HP cannot exceed 100HP" prompt="In order to be eligible, new compressor HP cannot exceed 100HP" sqref="C7" xr:uid="{73820FDC-8F2A-407E-95F2-93D5E0CA44E5}">
      <formula1>0</formula1>
      <formula2>100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B3EB68A-6671-4F51-8CD9-D41CC5CD17A3}">
          <x14:formula1>
            <xm:f>Calculations!$B$80:$B$83</xm:f>
          </x14:formula1>
          <xm:sqref>C6</xm:sqref>
        </x14:dataValidation>
        <x14:dataValidation type="list" allowBlank="1" showInputMessage="1" showErrorMessage="1" prompt="If Baseline Compressor is unknown use Modulating/Blowdown" xr:uid="{DEB8F4DF-3B78-4CD8-9CA3-9D32461EFB6F}">
          <x14:formula1>
            <xm:f>Calculations!$AQ$80:$AQ$83</xm:f>
          </x14:formula1>
          <xm:sqref>C5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E73C2-E84F-4651-821F-7C8FDC8A056B}">
  <sheetPr>
    <tabColor rgb="FFFFEF95"/>
  </sheetPr>
  <dimension ref="B1:S27"/>
  <sheetViews>
    <sheetView workbookViewId="0">
      <selection activeCell="C5" sqref="C5:D5"/>
    </sheetView>
  </sheetViews>
  <sheetFormatPr defaultColWidth="8.75" defaultRowHeight="14.25" x14ac:dyDescent="0.2"/>
  <cols>
    <col min="1" max="1" width="3.625" style="41" customWidth="1"/>
    <col min="2" max="2" width="38.125" style="41" customWidth="1"/>
    <col min="3" max="3" width="21" style="41" customWidth="1"/>
    <col min="4" max="4" width="21.25" style="41" customWidth="1"/>
    <col min="5" max="5" width="8.75" style="41"/>
    <col min="6" max="6" width="9.625" style="41" customWidth="1"/>
    <col min="7" max="16384" width="8.75" style="41"/>
  </cols>
  <sheetData>
    <row r="1" spans="2:19" ht="9.75" customHeight="1" x14ac:dyDescent="0.2"/>
    <row r="2" spans="2:19" ht="34.5" customHeight="1" x14ac:dyDescent="0.5">
      <c r="B2" s="254" t="s">
        <v>58</v>
      </c>
      <c r="C2" s="255"/>
      <c r="D2" s="255"/>
      <c r="G2" s="257" t="s">
        <v>110</v>
      </c>
      <c r="H2" s="257"/>
      <c r="I2" s="257"/>
      <c r="J2" s="257"/>
      <c r="K2" s="257"/>
      <c r="L2" s="257"/>
      <c r="M2" s="72"/>
      <c r="N2" s="257" t="s">
        <v>111</v>
      </c>
      <c r="O2" s="257"/>
      <c r="P2" s="257"/>
      <c r="Q2" s="257"/>
      <c r="R2" s="257"/>
      <c r="S2" s="257"/>
    </row>
    <row r="3" spans="2:19" ht="28.9" customHeight="1" x14ac:dyDescent="0.2">
      <c r="B3" s="256" t="s">
        <v>87</v>
      </c>
      <c r="C3" s="256"/>
      <c r="D3" s="256"/>
      <c r="G3" s="257"/>
      <c r="H3" s="257"/>
      <c r="I3" s="257"/>
      <c r="J3" s="257"/>
      <c r="K3" s="257"/>
      <c r="L3" s="257"/>
      <c r="M3" s="72"/>
      <c r="N3" s="257"/>
      <c r="O3" s="257"/>
      <c r="P3" s="257"/>
      <c r="Q3" s="257"/>
      <c r="R3" s="257"/>
      <c r="S3" s="257"/>
    </row>
    <row r="4" spans="2:19" ht="9" customHeight="1" thickBot="1" x14ac:dyDescent="0.3">
      <c r="C4" s="65"/>
      <c r="G4" s="257"/>
      <c r="H4" s="257"/>
      <c r="I4" s="257"/>
      <c r="J4" s="257"/>
      <c r="K4" s="257"/>
      <c r="L4" s="257"/>
      <c r="M4" s="72"/>
      <c r="N4" s="257"/>
      <c r="O4" s="257"/>
      <c r="P4" s="257"/>
      <c r="Q4" s="257"/>
      <c r="R4" s="257"/>
      <c r="S4" s="257"/>
    </row>
    <row r="5" spans="2:19" ht="21.75" customHeight="1" x14ac:dyDescent="0.2">
      <c r="B5" s="68" t="s">
        <v>274</v>
      </c>
      <c r="C5" s="298"/>
      <c r="D5" s="299"/>
      <c r="G5" s="257"/>
      <c r="H5" s="257"/>
      <c r="I5" s="257"/>
      <c r="J5" s="257"/>
      <c r="K5" s="257"/>
      <c r="L5" s="257"/>
      <c r="M5" s="72"/>
      <c r="N5" s="257"/>
      <c r="O5" s="257"/>
      <c r="P5" s="257"/>
      <c r="Q5" s="257"/>
      <c r="R5" s="257"/>
      <c r="S5" s="257"/>
    </row>
    <row r="6" spans="2:19" ht="21" customHeight="1" x14ac:dyDescent="0.2">
      <c r="B6" s="66" t="s">
        <v>275</v>
      </c>
      <c r="C6" s="300"/>
      <c r="D6" s="301"/>
      <c r="G6" s="257"/>
      <c r="H6" s="257"/>
      <c r="I6" s="257"/>
      <c r="J6" s="257"/>
      <c r="K6" s="257"/>
      <c r="L6" s="257"/>
      <c r="M6" s="72"/>
      <c r="N6" s="257"/>
      <c r="O6" s="257"/>
      <c r="P6" s="257"/>
      <c r="Q6" s="257"/>
      <c r="R6" s="257"/>
      <c r="S6" s="257"/>
    </row>
    <row r="7" spans="2:19" s="53" customFormat="1" ht="22.15" customHeight="1" x14ac:dyDescent="0.2">
      <c r="B7" s="66" t="s">
        <v>92</v>
      </c>
      <c r="C7" s="268"/>
      <c r="D7" s="269"/>
      <c r="G7" s="257"/>
      <c r="H7" s="257"/>
      <c r="I7" s="257"/>
      <c r="J7" s="257"/>
      <c r="K7" s="257"/>
      <c r="L7" s="257"/>
      <c r="M7" s="72"/>
      <c r="N7" s="257"/>
      <c r="O7" s="257"/>
      <c r="P7" s="257"/>
      <c r="Q7" s="257"/>
      <c r="R7" s="257"/>
      <c r="S7" s="257"/>
    </row>
    <row r="8" spans="2:19" s="53" customFormat="1" ht="22.15" customHeight="1" x14ac:dyDescent="0.2">
      <c r="B8" s="66" t="s">
        <v>112</v>
      </c>
      <c r="C8" s="304"/>
      <c r="D8" s="305"/>
      <c r="G8" s="257"/>
      <c r="H8" s="257"/>
      <c r="I8" s="257"/>
      <c r="J8" s="257"/>
      <c r="K8" s="257"/>
      <c r="L8" s="257"/>
      <c r="M8" s="72"/>
      <c r="N8" s="257"/>
      <c r="O8" s="257"/>
      <c r="P8" s="257"/>
      <c r="Q8" s="257"/>
      <c r="R8" s="257"/>
      <c r="S8" s="257"/>
    </row>
    <row r="9" spans="2:19" s="53" customFormat="1" ht="22.15" customHeight="1" x14ac:dyDescent="0.2">
      <c r="B9" s="66" t="s">
        <v>88</v>
      </c>
      <c r="C9" s="306"/>
      <c r="D9" s="307"/>
      <c r="G9" s="257"/>
      <c r="H9" s="257"/>
      <c r="I9" s="257"/>
      <c r="J9" s="257"/>
      <c r="K9" s="257"/>
      <c r="L9" s="257"/>
      <c r="M9" s="72"/>
      <c r="N9" s="257"/>
      <c r="O9" s="257"/>
      <c r="P9" s="257"/>
      <c r="Q9" s="257"/>
      <c r="R9" s="257"/>
      <c r="S9" s="257"/>
    </row>
    <row r="10" spans="2:19" s="53" customFormat="1" ht="22.15" customHeight="1" x14ac:dyDescent="0.2">
      <c r="B10" s="66" t="s">
        <v>89</v>
      </c>
      <c r="C10" s="306"/>
      <c r="D10" s="307"/>
      <c r="G10" s="257"/>
      <c r="H10" s="257"/>
      <c r="I10" s="257"/>
      <c r="J10" s="257"/>
      <c r="K10" s="257"/>
      <c r="L10" s="257"/>
      <c r="M10" s="72"/>
      <c r="N10" s="257"/>
      <c r="O10" s="257"/>
      <c r="P10" s="257"/>
      <c r="Q10" s="257"/>
      <c r="R10" s="257"/>
      <c r="S10" s="257"/>
    </row>
    <row r="11" spans="2:19" s="53" customFormat="1" ht="23.25" customHeight="1" thickBot="1" x14ac:dyDescent="0.25">
      <c r="B11" s="69" t="s">
        <v>94</v>
      </c>
      <c r="C11" s="272"/>
      <c r="D11" s="273"/>
      <c r="G11" s="257"/>
      <c r="H11" s="257"/>
      <c r="I11" s="257"/>
      <c r="J11" s="257"/>
      <c r="K11" s="257"/>
      <c r="L11" s="257"/>
      <c r="M11" s="72"/>
      <c r="N11" s="257"/>
      <c r="O11" s="257"/>
      <c r="P11" s="257"/>
      <c r="Q11" s="257"/>
      <c r="R11" s="257"/>
      <c r="S11" s="257"/>
    </row>
    <row r="12" spans="2:19" s="53" customFormat="1" ht="36" customHeight="1" thickBot="1" x14ac:dyDescent="0.25">
      <c r="B12" s="67"/>
      <c r="C12" s="67"/>
      <c r="D12" s="67"/>
      <c r="G12" s="257"/>
      <c r="H12" s="257"/>
      <c r="I12" s="257"/>
      <c r="J12" s="257"/>
      <c r="K12" s="257"/>
      <c r="L12" s="257"/>
      <c r="M12" s="72"/>
      <c r="N12" s="257"/>
      <c r="O12" s="257"/>
      <c r="P12" s="257"/>
      <c r="Q12" s="257"/>
      <c r="R12" s="257"/>
      <c r="S12" s="257"/>
    </row>
    <row r="13" spans="2:19" s="53" customFormat="1" ht="22.15" customHeight="1" x14ac:dyDescent="0.2">
      <c r="B13" s="68" t="s">
        <v>95</v>
      </c>
      <c r="C13" s="274">
        <f>IF(ISBLANK(C5),0,Calculations!N120)</f>
        <v>0</v>
      </c>
      <c r="D13" s="275"/>
      <c r="G13" s="257"/>
      <c r="H13" s="257"/>
      <c r="I13" s="257"/>
      <c r="J13" s="257"/>
      <c r="K13" s="257"/>
      <c r="L13" s="257"/>
      <c r="M13" s="72"/>
      <c r="N13" s="248" t="s">
        <v>296</v>
      </c>
      <c r="O13" s="249"/>
      <c r="P13" s="249"/>
      <c r="Q13" s="249"/>
      <c r="R13" s="249"/>
      <c r="S13" s="250"/>
    </row>
    <row r="14" spans="2:19" s="53" customFormat="1" ht="22.15" customHeight="1" x14ac:dyDescent="0.2">
      <c r="B14" s="66" t="s">
        <v>96</v>
      </c>
      <c r="C14" s="264">
        <f>IF(ISBLANK(C5),0,Calculations!O120)</f>
        <v>0</v>
      </c>
      <c r="D14" s="265"/>
      <c r="G14" s="257"/>
      <c r="H14" s="257"/>
      <c r="I14" s="257"/>
      <c r="J14" s="257"/>
      <c r="K14" s="257"/>
      <c r="L14" s="257"/>
      <c r="M14" s="72"/>
      <c r="N14" s="258"/>
      <c r="O14" s="259"/>
      <c r="P14" s="259"/>
      <c r="Q14" s="259"/>
      <c r="R14" s="259"/>
      <c r="S14" s="260"/>
    </row>
    <row r="15" spans="2:19" s="53" customFormat="1" ht="22.15" hidden="1" customHeight="1" x14ac:dyDescent="0.2">
      <c r="B15" s="171" t="s">
        <v>323</v>
      </c>
      <c r="C15" s="264">
        <f>IF(ISBLANK(C6),0,Calculations!L120)</f>
        <v>0</v>
      </c>
      <c r="D15" s="265"/>
      <c r="G15" s="257"/>
      <c r="H15" s="257"/>
      <c r="I15" s="257"/>
      <c r="J15" s="257"/>
      <c r="K15" s="257"/>
      <c r="L15" s="257"/>
      <c r="M15" s="72"/>
      <c r="N15" s="258"/>
      <c r="O15" s="259"/>
      <c r="P15" s="259"/>
      <c r="Q15" s="259"/>
      <c r="R15" s="259"/>
      <c r="S15" s="260"/>
    </row>
    <row r="16" spans="2:19" s="53" customFormat="1" ht="22.15" hidden="1" customHeight="1" x14ac:dyDescent="0.2">
      <c r="B16" s="171" t="s">
        <v>322</v>
      </c>
      <c r="C16" s="264">
        <f>IF(ISBLANK(C7),0,Calculations!M120)</f>
        <v>0</v>
      </c>
      <c r="D16" s="265"/>
      <c r="G16" s="257"/>
      <c r="H16" s="257"/>
      <c r="I16" s="257"/>
      <c r="J16" s="257"/>
      <c r="K16" s="257"/>
      <c r="L16" s="257"/>
      <c r="M16" s="72"/>
      <c r="N16" s="258"/>
      <c r="O16" s="259"/>
      <c r="P16" s="259"/>
      <c r="Q16" s="259"/>
      <c r="R16" s="259"/>
      <c r="S16" s="260"/>
    </row>
    <row r="17" spans="2:19" s="53" customFormat="1" ht="21" customHeight="1" thickBot="1" x14ac:dyDescent="0.25">
      <c r="B17" s="69" t="s">
        <v>51</v>
      </c>
      <c r="C17" s="302">
        <f>IF(ISBLANK(C5),0,IF(C6=0,"Missing 'Output of Compressor at Full Load' ",IF(C5/C6&gt;=3,Calculations!Q120,"Ratio of first two inputs( Gal / CFM ) must be &gt;=3")))</f>
        <v>0</v>
      </c>
      <c r="D17" s="303"/>
      <c r="G17" s="257"/>
      <c r="H17" s="257"/>
      <c r="I17" s="257"/>
      <c r="J17" s="257"/>
      <c r="K17" s="257"/>
      <c r="L17" s="257"/>
      <c r="M17" s="72"/>
      <c r="N17" s="251"/>
      <c r="O17" s="252"/>
      <c r="P17" s="252"/>
      <c r="Q17" s="252"/>
      <c r="R17" s="252"/>
      <c r="S17" s="253"/>
    </row>
    <row r="18" spans="2:19" s="53" customFormat="1" ht="22.15" hidden="1" customHeight="1" thickBot="1" x14ac:dyDescent="0.25">
      <c r="B18" s="160" t="s">
        <v>271</v>
      </c>
      <c r="C18" s="308">
        <f>IF(C17=0,0,IF(AND(C5/C6&gt;=3,ISNUMBER(C5),ISNUMBER(C6)),Calculations!R120,"See Eligibility Rules"))</f>
        <v>0</v>
      </c>
      <c r="D18" s="309"/>
      <c r="G18" s="257"/>
      <c r="H18" s="257"/>
      <c r="I18" s="257"/>
      <c r="J18" s="257"/>
      <c r="K18" s="257"/>
      <c r="L18" s="257"/>
      <c r="M18" s="72"/>
    </row>
    <row r="19" spans="2:19" s="53" customFormat="1" ht="22.15" customHeight="1" x14ac:dyDescent="0.2">
      <c r="B19" s="71"/>
      <c r="C19" s="41"/>
      <c r="D19" s="41"/>
      <c r="G19" s="257"/>
      <c r="H19" s="257"/>
      <c r="I19" s="257"/>
      <c r="J19" s="257"/>
      <c r="K19" s="257"/>
      <c r="L19" s="257"/>
      <c r="M19" s="72"/>
    </row>
    <row r="20" spans="2:19" s="53" customFormat="1" ht="22.15" customHeight="1" x14ac:dyDescent="0.2">
      <c r="B20" s="41"/>
      <c r="C20" s="41"/>
      <c r="D20" s="41"/>
      <c r="G20" s="257"/>
      <c r="H20" s="257"/>
      <c r="I20" s="257"/>
      <c r="J20" s="257"/>
      <c r="K20" s="257"/>
      <c r="L20" s="257"/>
      <c r="M20" s="72"/>
    </row>
    <row r="21" spans="2:19" ht="9" customHeight="1" x14ac:dyDescent="0.2">
      <c r="G21" s="257"/>
      <c r="H21" s="257"/>
      <c r="I21" s="257"/>
      <c r="J21" s="257"/>
      <c r="K21" s="257"/>
      <c r="L21" s="257"/>
      <c r="M21" s="72"/>
    </row>
    <row r="22" spans="2:19" x14ac:dyDescent="0.2">
      <c r="G22" s="257"/>
      <c r="H22" s="257"/>
      <c r="I22" s="257"/>
      <c r="J22" s="257"/>
      <c r="K22" s="257"/>
      <c r="L22" s="257"/>
      <c r="M22" s="72"/>
    </row>
    <row r="23" spans="2:19" x14ac:dyDescent="0.2">
      <c r="G23" s="257"/>
      <c r="H23" s="257"/>
      <c r="I23" s="257"/>
      <c r="J23" s="257"/>
      <c r="K23" s="257"/>
      <c r="L23" s="257"/>
      <c r="M23" s="72"/>
    </row>
    <row r="24" spans="2:19" x14ac:dyDescent="0.2">
      <c r="G24" s="257"/>
      <c r="H24" s="257"/>
      <c r="I24" s="257"/>
      <c r="J24" s="257"/>
      <c r="K24" s="257"/>
      <c r="L24" s="257"/>
      <c r="M24" s="72"/>
    </row>
    <row r="25" spans="2:19" x14ac:dyDescent="0.2">
      <c r="G25" s="257"/>
      <c r="H25" s="257"/>
      <c r="I25" s="257"/>
      <c r="J25" s="257"/>
      <c r="K25" s="257"/>
      <c r="L25" s="257"/>
      <c r="M25" s="72"/>
    </row>
    <row r="26" spans="2:19" x14ac:dyDescent="0.2">
      <c r="G26" s="257"/>
      <c r="H26" s="257"/>
      <c r="I26" s="257"/>
      <c r="J26" s="257"/>
      <c r="K26" s="257"/>
      <c r="L26" s="257"/>
      <c r="M26" s="72"/>
    </row>
    <row r="27" spans="2:19" x14ac:dyDescent="0.2">
      <c r="G27" s="257"/>
      <c r="H27" s="257"/>
      <c r="I27" s="257"/>
      <c r="J27" s="257"/>
      <c r="K27" s="257"/>
      <c r="L27" s="257"/>
      <c r="M27" s="72"/>
    </row>
  </sheetData>
  <sheetProtection algorithmName="SHA-512" hashValue="m1FlKKlKiuHcnFQw2jnOnL9+ThAnRsrq/i38V+sp4g0+bNN4wM3LjYs+1G59riX5Cr4Cs+tzFHjHsILWzdoUAA==" saltValue="aMIu022LQyrzPPboR4JvhA==" spinCount="100000" sheet="1" objects="1" scenarios="1"/>
  <mergeCells count="18">
    <mergeCell ref="B3:D3"/>
    <mergeCell ref="C18:D18"/>
    <mergeCell ref="C5:D5"/>
    <mergeCell ref="C6:D6"/>
    <mergeCell ref="C15:D15"/>
    <mergeCell ref="C16:D16"/>
    <mergeCell ref="N13:S17"/>
    <mergeCell ref="N2:S12"/>
    <mergeCell ref="C14:D14"/>
    <mergeCell ref="C17:D17"/>
    <mergeCell ref="G2:L27"/>
    <mergeCell ref="C7:D7"/>
    <mergeCell ref="C8:D8"/>
    <mergeCell ref="C9:D9"/>
    <mergeCell ref="C10:D10"/>
    <mergeCell ref="C11:D11"/>
    <mergeCell ref="C13:D13"/>
    <mergeCell ref="B2:D2"/>
  </mergeCells>
  <dataValidations count="5">
    <dataValidation type="decimal" allowBlank="1" showInputMessage="1" showErrorMessage="1" sqref="C11 C13:C16" xr:uid="{09784CF5-54CC-47D5-B59E-3AE848BFA299}">
      <formula1>0</formula1>
      <formula2>999999999999999000</formula2>
    </dataValidation>
    <dataValidation operator="greaterThanOrEqual" allowBlank="1" showInputMessage="1" showErrorMessage="1" sqref="C9:D10" xr:uid="{FB60BE04-70A6-4D79-8413-F646C2720F8D}"/>
    <dataValidation type="decimal" operator="greaterThanOrEqual" allowBlank="1" showInputMessage="1" showErrorMessage="1" prompt="Compressor must be greater than or equal to 40 HP" sqref="C8:D8" xr:uid="{796C44DB-803E-4709-A0C7-AEB8597B943E}">
      <formula1>40</formula1>
    </dataValidation>
    <dataValidation type="decimal" allowBlank="1" showInputMessage="1" showErrorMessage="1" sqref="C5:D5" xr:uid="{944E68E6-06FE-437C-8029-1A1DD2DC56E4}">
      <formula1>0</formula1>
      <formula2>9999999999</formula2>
    </dataValidation>
    <dataValidation type="decimal" allowBlank="1" showInputMessage="1" showErrorMessage="1" error="Must be a value greater than zero" sqref="C6:D6" xr:uid="{C2163611-5575-49FB-9279-9BF78005B8C0}">
      <formula1>1</formula1>
      <formula2>9999999999</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4A8DBC1-4C4C-4BFC-BD8F-77B921FC5268}">
          <x14:formula1>
            <xm:f>Calculations!$B$88:$B$91</xm:f>
          </x14:formula1>
          <xm:sqref>C7:D7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FE0A1-B559-4F78-BF1C-392374E56BF3}">
  <sheetPr>
    <tabColor rgb="FFFFEF95"/>
  </sheetPr>
  <dimension ref="B1:L20"/>
  <sheetViews>
    <sheetView workbookViewId="0">
      <selection activeCell="C5" sqref="C5:D5"/>
    </sheetView>
  </sheetViews>
  <sheetFormatPr defaultColWidth="8.75" defaultRowHeight="14.25" x14ac:dyDescent="0.2"/>
  <cols>
    <col min="1" max="1" width="3.625" style="41" customWidth="1"/>
    <col min="2" max="2" width="38.125" style="41" customWidth="1"/>
    <col min="3" max="3" width="18.125" style="41" customWidth="1"/>
    <col min="4" max="4" width="9.25" style="41" customWidth="1"/>
    <col min="5" max="5" width="8.75" style="41"/>
    <col min="6" max="6" width="9.625" style="41" customWidth="1"/>
    <col min="7" max="16384" width="8.75" style="41"/>
  </cols>
  <sheetData>
    <row r="1" spans="2:12" ht="9.75" customHeight="1" x14ac:dyDescent="0.2"/>
    <row r="2" spans="2:12" ht="34.5" customHeight="1" x14ac:dyDescent="0.5">
      <c r="B2" s="254" t="s">
        <v>62</v>
      </c>
      <c r="C2" s="255"/>
      <c r="D2" s="255"/>
      <c r="G2" s="257" t="s">
        <v>113</v>
      </c>
      <c r="H2" s="257"/>
      <c r="I2" s="257"/>
      <c r="J2" s="257"/>
      <c r="K2" s="257"/>
      <c r="L2" s="257"/>
    </row>
    <row r="3" spans="2:12" ht="28.9" customHeight="1" x14ac:dyDescent="0.2">
      <c r="B3" s="256" t="s">
        <v>87</v>
      </c>
      <c r="C3" s="256"/>
      <c r="D3" s="256"/>
      <c r="G3" s="257"/>
      <c r="H3" s="257"/>
      <c r="I3" s="257"/>
      <c r="J3" s="257"/>
      <c r="K3" s="257"/>
      <c r="L3" s="257"/>
    </row>
    <row r="4" spans="2:12" ht="9" customHeight="1" thickBot="1" x14ac:dyDescent="0.3">
      <c r="B4" s="65"/>
      <c r="C4" s="65"/>
      <c r="G4" s="257"/>
      <c r="H4" s="257"/>
      <c r="I4" s="257"/>
      <c r="J4" s="257"/>
      <c r="K4" s="257"/>
      <c r="L4" s="257"/>
    </row>
    <row r="5" spans="2:12" s="53" customFormat="1" ht="22.15" customHeight="1" x14ac:dyDescent="0.2">
      <c r="B5" s="68" t="s">
        <v>114</v>
      </c>
      <c r="C5" s="314"/>
      <c r="D5" s="315"/>
      <c r="G5" s="257"/>
      <c r="H5" s="257"/>
      <c r="I5" s="257"/>
      <c r="J5" s="257"/>
      <c r="K5" s="257"/>
      <c r="L5" s="257"/>
    </row>
    <row r="6" spans="2:12" s="53" customFormat="1" ht="22.15" customHeight="1" x14ac:dyDescent="0.2">
      <c r="B6" s="66" t="s">
        <v>92</v>
      </c>
      <c r="C6" s="310"/>
      <c r="D6" s="311"/>
      <c r="G6" s="257"/>
      <c r="H6" s="257"/>
      <c r="I6" s="257"/>
      <c r="J6" s="257"/>
      <c r="K6" s="257"/>
      <c r="L6" s="257"/>
    </row>
    <row r="7" spans="2:12" s="53" customFormat="1" ht="22.15" customHeight="1" x14ac:dyDescent="0.2">
      <c r="B7" s="66" t="s">
        <v>115</v>
      </c>
      <c r="C7" s="312"/>
      <c r="D7" s="313"/>
      <c r="G7" s="257"/>
      <c r="H7" s="257"/>
      <c r="I7" s="257"/>
      <c r="J7" s="257"/>
      <c r="K7" s="257"/>
      <c r="L7" s="257"/>
    </row>
    <row r="8" spans="2:12" s="53" customFormat="1" ht="22.15" customHeight="1" x14ac:dyDescent="0.2">
      <c r="B8" s="66" t="s">
        <v>88</v>
      </c>
      <c r="C8" s="316"/>
      <c r="D8" s="317"/>
      <c r="G8" s="257"/>
      <c r="H8" s="257"/>
      <c r="I8" s="257"/>
      <c r="J8" s="257"/>
      <c r="K8" s="257"/>
      <c r="L8" s="257"/>
    </row>
    <row r="9" spans="2:12" s="53" customFormat="1" ht="22.15" customHeight="1" x14ac:dyDescent="0.2">
      <c r="B9" s="66" t="s">
        <v>89</v>
      </c>
      <c r="C9" s="316"/>
      <c r="D9" s="317"/>
      <c r="G9" s="257"/>
      <c r="H9" s="257"/>
      <c r="I9" s="257"/>
      <c r="J9" s="257"/>
      <c r="K9" s="257"/>
      <c r="L9" s="257"/>
    </row>
    <row r="10" spans="2:12" s="53" customFormat="1" ht="21.6" customHeight="1" thickBot="1" x14ac:dyDescent="0.25">
      <c r="B10" s="69" t="s">
        <v>94</v>
      </c>
      <c r="C10" s="318"/>
      <c r="D10" s="319"/>
      <c r="G10" s="257"/>
      <c r="H10" s="257"/>
      <c r="I10" s="257"/>
      <c r="J10" s="257"/>
      <c r="K10" s="257"/>
      <c r="L10" s="257"/>
    </row>
    <row r="11" spans="2:12" s="53" customFormat="1" ht="36" customHeight="1" thickBot="1" x14ac:dyDescent="0.25">
      <c r="B11" s="67"/>
      <c r="C11" s="67"/>
      <c r="D11" s="67"/>
      <c r="G11" s="154"/>
      <c r="H11" s="154"/>
      <c r="I11" s="154"/>
      <c r="J11" s="154"/>
      <c r="K11" s="154"/>
      <c r="L11" s="154"/>
    </row>
    <row r="12" spans="2:12" s="53" customFormat="1" ht="22.15" customHeight="1" x14ac:dyDescent="0.2">
      <c r="B12" s="68" t="s">
        <v>95</v>
      </c>
      <c r="C12" s="274">
        <f>Calculations!O123</f>
        <v>0</v>
      </c>
      <c r="D12" s="275"/>
      <c r="G12" s="248" t="s">
        <v>296</v>
      </c>
      <c r="H12" s="249"/>
      <c r="I12" s="249"/>
      <c r="J12" s="249"/>
      <c r="K12" s="249"/>
      <c r="L12" s="250"/>
    </row>
    <row r="13" spans="2:12" s="53" customFormat="1" ht="22.15" customHeight="1" x14ac:dyDescent="0.2">
      <c r="B13" s="66" t="s">
        <v>96</v>
      </c>
      <c r="C13" s="264">
        <f>Calculations!P123</f>
        <v>0</v>
      </c>
      <c r="D13" s="265"/>
      <c r="G13" s="258"/>
      <c r="H13" s="259"/>
      <c r="I13" s="259"/>
      <c r="J13" s="259"/>
      <c r="K13" s="259"/>
      <c r="L13" s="260"/>
    </row>
    <row r="14" spans="2:12" s="53" customFormat="1" ht="22.15" hidden="1" customHeight="1" x14ac:dyDescent="0.2">
      <c r="B14" s="171" t="s">
        <v>323</v>
      </c>
      <c r="C14" s="264" t="e">
        <f>Calculations!L123</f>
        <v>#VALUE!</v>
      </c>
      <c r="D14" s="265"/>
      <c r="G14" s="258"/>
      <c r="H14" s="259"/>
      <c r="I14" s="259"/>
      <c r="J14" s="259"/>
      <c r="K14" s="259"/>
      <c r="L14" s="260"/>
    </row>
    <row r="15" spans="2:12" s="53" customFormat="1" ht="22.15" hidden="1" customHeight="1" x14ac:dyDescent="0.2">
      <c r="B15" s="171" t="s">
        <v>322</v>
      </c>
      <c r="C15" s="264" t="e">
        <f>Calculations!M123</f>
        <v>#VALUE!</v>
      </c>
      <c r="D15" s="265"/>
      <c r="G15" s="258"/>
      <c r="H15" s="259"/>
      <c r="I15" s="259"/>
      <c r="J15" s="259"/>
      <c r="K15" s="259"/>
      <c r="L15" s="260"/>
    </row>
    <row r="16" spans="2:12" s="53" customFormat="1" ht="21" customHeight="1" thickBot="1" x14ac:dyDescent="0.25">
      <c r="B16" s="69" t="s">
        <v>51</v>
      </c>
      <c r="C16" s="266">
        <f>Calculations!R123</f>
        <v>0</v>
      </c>
      <c r="D16" s="267"/>
      <c r="G16" s="251"/>
      <c r="H16" s="252"/>
      <c r="I16" s="252"/>
      <c r="J16" s="252"/>
      <c r="K16" s="252"/>
      <c r="L16" s="253"/>
    </row>
    <row r="17" spans="2:4" s="53" customFormat="1" ht="22.15" hidden="1" customHeight="1" thickBot="1" x14ac:dyDescent="0.25">
      <c r="B17" s="160" t="s">
        <v>271</v>
      </c>
      <c r="C17" s="262">
        <f>IF(C16=0,0,Calculations!S123)</f>
        <v>0</v>
      </c>
      <c r="D17" s="263"/>
    </row>
    <row r="18" spans="2:4" s="53" customFormat="1" ht="22.15" customHeight="1" x14ac:dyDescent="0.2">
      <c r="B18" s="71"/>
      <c r="C18" s="41"/>
      <c r="D18" s="41"/>
    </row>
    <row r="19" spans="2:4" s="53" customFormat="1" ht="22.15" customHeight="1" x14ac:dyDescent="0.2">
      <c r="B19" s="41"/>
      <c r="C19" s="41"/>
      <c r="D19" s="41"/>
    </row>
    <row r="20" spans="2:4" ht="9" customHeight="1" x14ac:dyDescent="0.2"/>
  </sheetData>
  <sheetProtection algorithmName="SHA-512" hashValue="7sobcSGPyVqzuunjJ/ubsQ9WXdAABNJJ4641c4nlG+jgvsuqAcFhCfglGEO2qt0hducemfR4dyyYtunC56CiRg==" saltValue="yPr8Ygo5hZKrABTbR+kOqQ==" spinCount="100000" sheet="1" objects="1" scenarios="1"/>
  <mergeCells count="16">
    <mergeCell ref="C6:D6"/>
    <mergeCell ref="C7:D7"/>
    <mergeCell ref="G2:L10"/>
    <mergeCell ref="C5:D5"/>
    <mergeCell ref="C8:D8"/>
    <mergeCell ref="C9:D9"/>
    <mergeCell ref="C10:D10"/>
    <mergeCell ref="B2:D2"/>
    <mergeCell ref="B3:D3"/>
    <mergeCell ref="G12:L16"/>
    <mergeCell ref="C17:D17"/>
    <mergeCell ref="C12:D12"/>
    <mergeCell ref="C13:D13"/>
    <mergeCell ref="C16:D16"/>
    <mergeCell ref="C14:D14"/>
    <mergeCell ref="C15:D15"/>
  </mergeCells>
  <dataValidations count="3">
    <dataValidation type="decimal" allowBlank="1" showInputMessage="1" showErrorMessage="1" sqref="C10 C12:C16" xr:uid="{7AA18BF6-885F-4E51-85A2-5E1E46AEC1CD}">
      <formula1>0</formula1>
      <formula2>999999999999999000</formula2>
    </dataValidation>
    <dataValidation operator="greaterThanOrEqual" allowBlank="1" showInputMessage="1" showErrorMessage="1" sqref="C7:D9" xr:uid="{DCF72FAB-7C80-4F38-9499-A691C76C7EB3}"/>
    <dataValidation type="whole" operator="greaterThan" allowBlank="1" showInputMessage="1" showErrorMessage="1" sqref="C5:D5" xr:uid="{3C41F119-2EDC-40E8-A74D-84E0B947538F}">
      <formula1>0</formula1>
    </dataValidation>
  </dataValidations>
  <pageMargins left="0.7" right="0.7" top="0.75" bottom="0.75" header="0.3" footer="0.3"/>
  <ignoredErrors>
    <ignoredError sqref="C16 C12:C13"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8E7417E9-7AC6-4902-BE50-977584987A8B}">
          <x14:formula1>
            <xm:f>Calculations!$B$88:$B$91</xm:f>
          </x14:formula1>
          <xm:sqref>C6:D6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87DC0-9C4B-4BEF-8F5A-ADB2EA1C8F54}">
  <sheetPr>
    <tabColor rgb="FFFFEF95"/>
  </sheetPr>
  <dimension ref="B1:S23"/>
  <sheetViews>
    <sheetView workbookViewId="0">
      <selection activeCell="C5" sqref="C5"/>
    </sheetView>
  </sheetViews>
  <sheetFormatPr defaultColWidth="8.75" defaultRowHeight="14.25" x14ac:dyDescent="0.2"/>
  <cols>
    <col min="1" max="1" width="3.625" style="41" customWidth="1"/>
    <col min="2" max="2" width="47.625" style="41" customWidth="1"/>
    <col min="3" max="3" width="24.625" style="41" customWidth="1"/>
    <col min="4" max="4" width="9.25" style="41" customWidth="1"/>
    <col min="5" max="5" width="8.75" style="41"/>
    <col min="6" max="6" width="9.625" style="41" customWidth="1"/>
    <col min="7" max="16384" width="8.75" style="41"/>
  </cols>
  <sheetData>
    <row r="1" spans="2:19" ht="9.75" customHeight="1" x14ac:dyDescent="0.2"/>
    <row r="2" spans="2:19" ht="34.5" customHeight="1" x14ac:dyDescent="0.5">
      <c r="B2" s="254" t="s">
        <v>63</v>
      </c>
      <c r="C2" s="255"/>
      <c r="D2" s="255"/>
      <c r="G2" s="257" t="s">
        <v>116</v>
      </c>
      <c r="H2" s="257"/>
      <c r="I2" s="257"/>
      <c r="J2" s="257"/>
      <c r="K2" s="257"/>
      <c r="L2" s="257"/>
      <c r="N2" s="257" t="s">
        <v>117</v>
      </c>
      <c r="O2" s="320"/>
      <c r="P2" s="320"/>
      <c r="Q2" s="320"/>
      <c r="R2" s="320"/>
      <c r="S2" s="320"/>
    </row>
    <row r="3" spans="2:19" ht="28.9" customHeight="1" x14ac:dyDescent="0.2">
      <c r="B3" s="256" t="s">
        <v>87</v>
      </c>
      <c r="C3" s="256"/>
      <c r="D3" s="256"/>
      <c r="G3" s="257"/>
      <c r="H3" s="257"/>
      <c r="I3" s="257"/>
      <c r="J3" s="257"/>
      <c r="K3" s="257"/>
      <c r="L3" s="257"/>
      <c r="N3" s="320"/>
      <c r="O3" s="320"/>
      <c r="P3" s="320"/>
      <c r="Q3" s="320"/>
      <c r="R3" s="320"/>
      <c r="S3" s="320"/>
    </row>
    <row r="4" spans="2:19" ht="9" customHeight="1" thickBot="1" x14ac:dyDescent="0.3">
      <c r="B4" s="65"/>
      <c r="C4" s="65"/>
      <c r="G4" s="257"/>
      <c r="H4" s="257"/>
      <c r="I4" s="257"/>
      <c r="J4" s="257"/>
      <c r="K4" s="257"/>
      <c r="L4" s="257"/>
      <c r="N4" s="320"/>
      <c r="O4" s="320"/>
      <c r="P4" s="320"/>
      <c r="Q4" s="320"/>
      <c r="R4" s="320"/>
      <c r="S4" s="320"/>
    </row>
    <row r="5" spans="2:19" s="53" customFormat="1" ht="22.5" customHeight="1" x14ac:dyDescent="0.2">
      <c r="B5" s="68" t="s">
        <v>114</v>
      </c>
      <c r="C5" s="138"/>
      <c r="G5" s="257"/>
      <c r="H5" s="257"/>
      <c r="I5" s="257"/>
      <c r="J5" s="257"/>
      <c r="K5" s="257"/>
      <c r="L5" s="257"/>
      <c r="N5" s="320"/>
      <c r="O5" s="320"/>
      <c r="P5" s="320"/>
      <c r="Q5" s="320"/>
      <c r="R5" s="320"/>
      <c r="S5" s="320"/>
    </row>
    <row r="6" spans="2:19" s="53" customFormat="1" ht="22.5" customHeight="1" x14ac:dyDescent="0.2">
      <c r="B6" s="66" t="s">
        <v>92</v>
      </c>
      <c r="C6" s="33"/>
      <c r="G6" s="257"/>
      <c r="H6" s="257"/>
      <c r="I6" s="257"/>
      <c r="J6" s="257"/>
      <c r="K6" s="257"/>
      <c r="L6" s="257"/>
      <c r="N6" s="320"/>
      <c r="O6" s="320"/>
      <c r="P6" s="320"/>
      <c r="Q6" s="320"/>
      <c r="R6" s="320"/>
      <c r="S6" s="320"/>
    </row>
    <row r="7" spans="2:19" s="53" customFormat="1" ht="22.5" customHeight="1" x14ac:dyDescent="0.2">
      <c r="B7" s="66" t="s">
        <v>278</v>
      </c>
      <c r="C7" s="86"/>
      <c r="G7" s="257"/>
      <c r="H7" s="257"/>
      <c r="I7" s="257"/>
      <c r="J7" s="257"/>
      <c r="K7" s="257"/>
      <c r="L7" s="257"/>
      <c r="N7" s="320"/>
      <c r="O7" s="320"/>
      <c r="P7" s="320"/>
      <c r="Q7" s="320"/>
      <c r="R7" s="320"/>
      <c r="S7" s="320"/>
    </row>
    <row r="8" spans="2:19" s="53" customFormat="1" ht="22.5" customHeight="1" x14ac:dyDescent="0.2">
      <c r="B8" s="66" t="s">
        <v>88</v>
      </c>
      <c r="C8" s="87"/>
      <c r="G8" s="257"/>
      <c r="H8" s="257"/>
      <c r="I8" s="257"/>
      <c r="J8" s="257"/>
      <c r="K8" s="257"/>
      <c r="L8" s="257"/>
      <c r="N8" s="320"/>
      <c r="O8" s="320"/>
      <c r="P8" s="320"/>
      <c r="Q8" s="320"/>
      <c r="R8" s="320"/>
      <c r="S8" s="320"/>
    </row>
    <row r="9" spans="2:19" s="53" customFormat="1" ht="22.5" customHeight="1" x14ac:dyDescent="0.2">
      <c r="B9" s="66" t="s">
        <v>89</v>
      </c>
      <c r="C9" s="87"/>
      <c r="G9" s="257"/>
      <c r="H9" s="257"/>
      <c r="I9" s="257"/>
      <c r="J9" s="257"/>
      <c r="K9" s="257"/>
      <c r="L9" s="257"/>
      <c r="N9" s="320"/>
      <c r="O9" s="320"/>
      <c r="P9" s="320"/>
      <c r="Q9" s="320"/>
      <c r="R9" s="320"/>
      <c r="S9" s="320"/>
    </row>
    <row r="10" spans="2:19" s="53" customFormat="1" ht="22.5" customHeight="1" thickBot="1" x14ac:dyDescent="0.25">
      <c r="B10" s="69" t="s">
        <v>94</v>
      </c>
      <c r="C10" s="139"/>
      <c r="G10" s="257"/>
      <c r="H10" s="257"/>
      <c r="I10" s="257"/>
      <c r="J10" s="257"/>
      <c r="K10" s="257"/>
      <c r="L10" s="257"/>
      <c r="N10" s="320"/>
      <c r="O10" s="320"/>
      <c r="P10" s="320"/>
      <c r="Q10" s="320"/>
      <c r="R10" s="320"/>
      <c r="S10" s="320"/>
    </row>
    <row r="11" spans="2:19" s="53" customFormat="1" ht="22.5" customHeight="1" thickBot="1" x14ac:dyDescent="0.25">
      <c r="B11" s="67"/>
      <c r="C11" s="67"/>
      <c r="G11" s="257"/>
      <c r="H11" s="257"/>
      <c r="I11" s="257"/>
      <c r="J11" s="257"/>
      <c r="K11" s="257"/>
      <c r="L11" s="257"/>
      <c r="N11" s="320"/>
      <c r="O11" s="320"/>
      <c r="P11" s="320"/>
      <c r="Q11" s="320"/>
      <c r="R11" s="320"/>
      <c r="S11" s="320"/>
    </row>
    <row r="12" spans="2:19" s="53" customFormat="1" ht="22.5" customHeight="1" thickBot="1" x14ac:dyDescent="0.25">
      <c r="B12" s="68" t="s">
        <v>95</v>
      </c>
      <c r="C12" s="127">
        <f>Calculations!O126</f>
        <v>0</v>
      </c>
      <c r="G12" s="153"/>
      <c r="H12" s="153"/>
      <c r="I12" s="153"/>
      <c r="J12" s="153"/>
      <c r="K12" s="153"/>
      <c r="L12" s="153"/>
      <c r="N12" s="320"/>
      <c r="O12" s="320"/>
      <c r="P12" s="320"/>
      <c r="Q12" s="320"/>
      <c r="R12" s="320"/>
      <c r="S12" s="320"/>
    </row>
    <row r="13" spans="2:19" s="53" customFormat="1" ht="22.5" customHeight="1" x14ac:dyDescent="0.2">
      <c r="B13" s="66" t="s">
        <v>96</v>
      </c>
      <c r="C13" s="201">
        <f>Calculations!P126</f>
        <v>0</v>
      </c>
      <c r="G13" s="248" t="s">
        <v>296</v>
      </c>
      <c r="H13" s="249"/>
      <c r="I13" s="249"/>
      <c r="J13" s="249"/>
      <c r="K13" s="249"/>
      <c r="L13" s="250"/>
      <c r="N13" s="320"/>
      <c r="O13" s="320"/>
      <c r="P13" s="320"/>
      <c r="Q13" s="320"/>
      <c r="R13" s="320"/>
      <c r="S13" s="320"/>
    </row>
    <row r="14" spans="2:19" s="53" customFormat="1" ht="22.5" hidden="1" customHeight="1" thickBot="1" x14ac:dyDescent="0.25">
      <c r="B14" s="160" t="s">
        <v>323</v>
      </c>
      <c r="C14" s="210" t="e">
        <f>Calculations!L126</f>
        <v>#VALUE!</v>
      </c>
      <c r="G14" s="258"/>
      <c r="H14" s="259"/>
      <c r="I14" s="259"/>
      <c r="J14" s="259"/>
      <c r="K14" s="259"/>
      <c r="L14" s="260"/>
      <c r="N14" s="320"/>
      <c r="O14" s="320"/>
      <c r="P14" s="320"/>
      <c r="Q14" s="320"/>
      <c r="R14" s="320"/>
      <c r="S14" s="320"/>
    </row>
    <row r="15" spans="2:19" s="53" customFormat="1" ht="22.5" hidden="1" customHeight="1" x14ac:dyDescent="0.2">
      <c r="B15" s="171" t="s">
        <v>322</v>
      </c>
      <c r="C15" s="209" t="e">
        <f>Calculations!M126</f>
        <v>#VALUE!</v>
      </c>
      <c r="G15" s="258"/>
      <c r="H15" s="259"/>
      <c r="I15" s="259"/>
      <c r="J15" s="259"/>
      <c r="K15" s="259"/>
      <c r="L15" s="260"/>
      <c r="N15" s="168"/>
      <c r="O15" s="168"/>
      <c r="P15" s="168"/>
      <c r="Q15" s="168"/>
      <c r="R15" s="168"/>
      <c r="S15" s="168"/>
    </row>
    <row r="16" spans="2:19" s="53" customFormat="1" ht="22.5" customHeight="1" thickBot="1" x14ac:dyDescent="0.25">
      <c r="B16" s="69" t="s">
        <v>51</v>
      </c>
      <c r="C16" s="126">
        <f>Calculations!R126</f>
        <v>0</v>
      </c>
      <c r="G16" s="258"/>
      <c r="H16" s="259"/>
      <c r="I16" s="259"/>
      <c r="J16" s="259"/>
      <c r="K16" s="259"/>
      <c r="L16" s="260"/>
      <c r="N16" s="168"/>
      <c r="O16" s="168"/>
      <c r="P16" s="168"/>
      <c r="Q16" s="168"/>
      <c r="R16" s="168"/>
      <c r="S16" s="168"/>
    </row>
    <row r="17" spans="2:12" s="53" customFormat="1" ht="22.5" hidden="1" customHeight="1" thickBot="1" x14ac:dyDescent="0.25">
      <c r="B17" s="167" t="s">
        <v>271</v>
      </c>
      <c r="C17" s="161">
        <f>IF(C16=0,0,Calculations!S126)</f>
        <v>0</v>
      </c>
      <c r="G17" s="258"/>
      <c r="H17" s="259"/>
      <c r="I17" s="259"/>
      <c r="J17" s="259"/>
      <c r="K17" s="259"/>
      <c r="L17" s="260"/>
    </row>
    <row r="18" spans="2:12" s="53" customFormat="1" ht="22.15" customHeight="1" x14ac:dyDescent="0.2">
      <c r="G18" s="258"/>
      <c r="H18" s="259"/>
      <c r="I18" s="259"/>
      <c r="J18" s="259"/>
      <c r="K18" s="259"/>
      <c r="L18" s="260"/>
    </row>
    <row r="19" spans="2:12" s="53" customFormat="1" ht="22.15" customHeight="1" thickBot="1" x14ac:dyDescent="0.25">
      <c r="B19" s="71"/>
      <c r="C19" s="41"/>
      <c r="G19" s="251"/>
      <c r="H19" s="252"/>
      <c r="I19" s="252"/>
      <c r="J19" s="252"/>
      <c r="K19" s="252"/>
      <c r="L19" s="253"/>
    </row>
    <row r="20" spans="2:12" s="53" customFormat="1" ht="22.15" customHeight="1" x14ac:dyDescent="0.2">
      <c r="B20" s="41"/>
      <c r="C20" s="41"/>
    </row>
    <row r="21" spans="2:12" ht="9" customHeight="1" x14ac:dyDescent="0.2">
      <c r="D21" s="53"/>
    </row>
    <row r="22" spans="2:12" x14ac:dyDescent="0.2">
      <c r="D22" s="53"/>
    </row>
    <row r="23" spans="2:12" x14ac:dyDescent="0.2">
      <c r="D23" s="53"/>
    </row>
  </sheetData>
  <sheetProtection algorithmName="SHA-512" hashValue="rkRV+8hBVmd3SSAJ/LZLdpror9OrvtNE/mlIMHCP6UZNkIBysuyZtdlPOpMUVZecjBZTOafjGQchLMhRB8VIAg==" saltValue="HdjMulzNrQqOD0Fx78oj0A==" spinCount="100000" sheet="1" objects="1" scenarios="1"/>
  <mergeCells count="5">
    <mergeCell ref="N2:S14"/>
    <mergeCell ref="B2:D2"/>
    <mergeCell ref="B3:D3"/>
    <mergeCell ref="G2:L11"/>
    <mergeCell ref="G13:L19"/>
  </mergeCells>
  <dataValidations count="5">
    <dataValidation type="whole" operator="greaterThan" allowBlank="1" showInputMessage="1" showErrorMessage="1" sqref="C5:D5" xr:uid="{AFD31D97-29DE-4654-B01B-613D90E5EB83}">
      <formula1>0</formula1>
    </dataValidation>
    <dataValidation operator="greaterThanOrEqual" allowBlank="1" showInputMessage="1" showErrorMessage="1" sqref="C8:C9" xr:uid="{16BB0742-62E1-4D2B-B21C-48AFCD9F3844}"/>
    <dataValidation type="decimal" allowBlank="1" showInputMessage="1" showErrorMessage="1" sqref="C12:C16 C10" xr:uid="{E3841757-311E-4B38-BC9F-BF2A5DA7CE0F}">
      <formula1>0</formula1>
      <formula2>999999999999999000</formula2>
    </dataValidation>
    <dataValidation type="decimal" allowBlank="1" showInputMessage="1" showErrorMessage="1" error="Value must be a % between 0 and 100" prompt="Value must be a % between 0 and 100" sqref="D7" xr:uid="{32E9D0A6-0523-42B1-A56D-F7622D4B7E06}">
      <formula1>0</formula1>
      <formula2>100</formula2>
    </dataValidation>
    <dataValidation type="whole" operator="greaterThanOrEqual" allowBlank="1" showInputMessage="1" showErrorMessage="1" prompt="Total compressor power must be greater than or equal to 40 HP" sqref="D8 C7" xr:uid="{08B91FF0-BE38-4039-9A9B-DCFF86156BEC}">
      <formula1>40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09241DF-6F2F-4807-997A-DA589F064CAD}">
          <x14:formula1>
            <xm:f>Calculations!$B$88:$B$91</xm:f>
          </x14:formula1>
          <xm:sqref>C6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B6065-3096-4766-8FEA-2E0C5BFDDF01}">
  <sheetPr>
    <tabColor rgb="FFFFEF95"/>
  </sheetPr>
  <dimension ref="B1:M21"/>
  <sheetViews>
    <sheetView workbookViewId="0">
      <selection activeCell="C11" sqref="C11"/>
    </sheetView>
  </sheetViews>
  <sheetFormatPr defaultColWidth="8.75" defaultRowHeight="14.25" x14ac:dyDescent="0.2"/>
  <cols>
    <col min="1" max="1" width="3.625" style="41" customWidth="1"/>
    <col min="2" max="2" width="31" style="41" customWidth="1"/>
    <col min="3" max="3" width="38.125" style="41" bestFit="1" customWidth="1"/>
    <col min="4" max="4" width="30.625" style="41" customWidth="1"/>
    <col min="5" max="5" width="32" style="41" customWidth="1"/>
    <col min="6" max="6" width="38.125" style="41" bestFit="1" customWidth="1"/>
    <col min="7" max="16384" width="8.75" style="41"/>
  </cols>
  <sheetData>
    <row r="1" spans="2:13" ht="9.75" customHeight="1" x14ac:dyDescent="0.2"/>
    <row r="2" spans="2:13" ht="34.5" customHeight="1" x14ac:dyDescent="0.45">
      <c r="B2" s="321" t="s">
        <v>102</v>
      </c>
      <c r="C2" s="322"/>
      <c r="D2" s="322"/>
      <c r="H2" s="284" t="s">
        <v>103</v>
      </c>
      <c r="I2" s="284"/>
      <c r="J2" s="284"/>
      <c r="K2" s="284"/>
      <c r="L2" s="284"/>
      <c r="M2" s="284"/>
    </row>
    <row r="3" spans="2:13" ht="28.9" customHeight="1" x14ac:dyDescent="0.2">
      <c r="B3" s="256" t="s">
        <v>87</v>
      </c>
      <c r="C3" s="256"/>
      <c r="D3" s="256"/>
      <c r="H3" s="284"/>
      <c r="I3" s="284"/>
      <c r="J3" s="284"/>
      <c r="K3" s="284"/>
      <c r="L3" s="284"/>
      <c r="M3" s="284"/>
    </row>
    <row r="4" spans="2:13" ht="9" customHeight="1" x14ac:dyDescent="0.25">
      <c r="B4" s="65"/>
      <c r="C4" s="65"/>
      <c r="H4" s="284"/>
      <c r="I4" s="284"/>
      <c r="J4" s="284"/>
      <c r="K4" s="284"/>
      <c r="L4" s="284"/>
      <c r="M4" s="284"/>
    </row>
    <row r="5" spans="2:13" s="53" customFormat="1" ht="22.15" customHeight="1" thickBot="1" x14ac:dyDescent="0.25">
      <c r="C5" s="70">
        <v>1</v>
      </c>
      <c r="D5" s="70">
        <v>2</v>
      </c>
      <c r="E5" s="70">
        <v>3</v>
      </c>
      <c r="F5" s="70">
        <v>4</v>
      </c>
      <c r="H5" s="284"/>
      <c r="I5" s="284"/>
      <c r="J5" s="284"/>
      <c r="K5" s="284"/>
      <c r="L5" s="284"/>
      <c r="M5" s="284"/>
    </row>
    <row r="6" spans="2:13" s="53" customFormat="1" ht="22.35" customHeight="1" x14ac:dyDescent="0.2">
      <c r="B6" s="211" t="s">
        <v>414</v>
      </c>
      <c r="C6" s="212"/>
      <c r="D6" s="212"/>
      <c r="E6" s="212"/>
      <c r="F6" s="212"/>
      <c r="H6" s="284"/>
      <c r="I6" s="284"/>
      <c r="J6" s="284"/>
      <c r="K6" s="284"/>
      <c r="L6" s="284"/>
      <c r="M6" s="284"/>
    </row>
    <row r="7" spans="2:13" s="53" customFormat="1" ht="22.35" customHeight="1" x14ac:dyDescent="0.2">
      <c r="B7" s="191" t="s">
        <v>104</v>
      </c>
      <c r="C7" s="213"/>
      <c r="D7" s="213"/>
      <c r="E7" s="213"/>
      <c r="F7" s="213"/>
      <c r="H7" s="284"/>
      <c r="I7" s="284"/>
      <c r="J7" s="284"/>
      <c r="K7" s="284"/>
      <c r="L7" s="284"/>
      <c r="M7" s="284"/>
    </row>
    <row r="8" spans="2:13" s="53" customFormat="1" ht="22.35" customHeight="1" thickBot="1" x14ac:dyDescent="0.25">
      <c r="B8" s="191" t="s">
        <v>99</v>
      </c>
      <c r="C8" s="179"/>
      <c r="D8" s="179"/>
      <c r="E8" s="179"/>
      <c r="F8" s="179"/>
      <c r="H8" s="284"/>
      <c r="I8" s="284"/>
      <c r="J8" s="284"/>
      <c r="K8" s="284"/>
      <c r="L8" s="284"/>
      <c r="M8" s="284"/>
    </row>
    <row r="9" spans="2:13" s="53" customFormat="1" ht="22.35" customHeight="1" x14ac:dyDescent="0.2">
      <c r="B9" s="191" t="s">
        <v>105</v>
      </c>
      <c r="C9" s="180"/>
      <c r="D9" s="180"/>
      <c r="E9" s="180"/>
      <c r="F9" s="180"/>
      <c r="H9" s="248" t="s">
        <v>296</v>
      </c>
      <c r="I9" s="249"/>
      <c r="J9" s="249"/>
      <c r="K9" s="249"/>
      <c r="L9" s="249"/>
      <c r="M9" s="250"/>
    </row>
    <row r="10" spans="2:13" s="53" customFormat="1" ht="22.35" customHeight="1" thickBot="1" x14ac:dyDescent="0.25">
      <c r="B10" s="191" t="s">
        <v>106</v>
      </c>
      <c r="C10" s="194"/>
      <c r="D10" s="194"/>
      <c r="E10" s="194"/>
      <c r="F10" s="194"/>
      <c r="H10" s="251"/>
      <c r="I10" s="252"/>
      <c r="J10" s="252"/>
      <c r="K10" s="252"/>
      <c r="L10" s="252"/>
      <c r="M10" s="253"/>
    </row>
    <row r="11" spans="2:13" s="53" customFormat="1" ht="22.35" customHeight="1" x14ac:dyDescent="0.2">
      <c r="B11" s="191" t="s">
        <v>88</v>
      </c>
      <c r="C11" s="178"/>
      <c r="D11" s="178"/>
      <c r="E11" s="178"/>
      <c r="F11" s="178"/>
      <c r="H11" s="154"/>
      <c r="I11" s="154"/>
      <c r="J11" s="154"/>
      <c r="K11" s="154"/>
      <c r="L11" s="154"/>
      <c r="M11" s="154"/>
    </row>
    <row r="12" spans="2:13" s="53" customFormat="1" ht="22.35" customHeight="1" thickBot="1" x14ac:dyDescent="0.25">
      <c r="B12" s="192" t="s">
        <v>89</v>
      </c>
      <c r="C12" s="195"/>
      <c r="D12" s="195"/>
      <c r="E12" s="195"/>
      <c r="F12" s="195"/>
      <c r="H12" s="154"/>
      <c r="I12" s="154"/>
      <c r="J12" s="154"/>
      <c r="K12" s="154"/>
      <c r="L12" s="154"/>
      <c r="M12" s="154"/>
    </row>
    <row r="13" spans="2:13" s="53" customFormat="1" ht="22.35" customHeight="1" thickBot="1" x14ac:dyDescent="0.25">
      <c r="B13" s="193" t="s">
        <v>94</v>
      </c>
      <c r="C13" s="196"/>
      <c r="D13" s="196"/>
      <c r="E13" s="196"/>
      <c r="F13" s="196"/>
      <c r="H13" s="154"/>
      <c r="I13" s="154"/>
      <c r="J13" s="154"/>
      <c r="K13" s="154"/>
      <c r="L13" s="154"/>
      <c r="M13" s="154"/>
    </row>
    <row r="14" spans="2:13" s="53" customFormat="1" ht="22.15" customHeight="1" thickBot="1" x14ac:dyDescent="0.25">
      <c r="B14" s="67"/>
      <c r="C14" s="67"/>
      <c r="D14" s="67"/>
      <c r="E14" s="67"/>
      <c r="F14" s="67"/>
      <c r="H14" s="154"/>
      <c r="I14" s="154"/>
      <c r="J14" s="154"/>
      <c r="K14" s="154"/>
      <c r="L14" s="154"/>
      <c r="M14" s="154"/>
    </row>
    <row r="15" spans="2:13" s="53" customFormat="1" ht="22.35" customHeight="1" x14ac:dyDescent="0.2">
      <c r="B15" s="68" t="s">
        <v>95</v>
      </c>
      <c r="C15" s="174">
        <f>Calculations!N108</f>
        <v>0</v>
      </c>
      <c r="D15" s="174">
        <f>Calculations!N109</f>
        <v>0</v>
      </c>
      <c r="E15" s="174">
        <f>Calculations!N110</f>
        <v>0</v>
      </c>
      <c r="F15" s="175">
        <f>Calculations!N111</f>
        <v>0</v>
      </c>
      <c r="H15" s="154"/>
      <c r="I15" s="154"/>
      <c r="J15" s="154"/>
      <c r="K15" s="154"/>
      <c r="L15" s="154"/>
      <c r="M15" s="154"/>
    </row>
    <row r="16" spans="2:13" s="53" customFormat="1" ht="22.35" customHeight="1" x14ac:dyDescent="0.2">
      <c r="B16" s="66" t="s">
        <v>96</v>
      </c>
      <c r="C16" s="197">
        <f>Calculations!O108</f>
        <v>0</v>
      </c>
      <c r="D16" s="197">
        <f>Calculations!O109</f>
        <v>0</v>
      </c>
      <c r="E16" s="197">
        <f>Calculations!O110</f>
        <v>0</v>
      </c>
      <c r="F16" s="198">
        <f>Calculations!O110</f>
        <v>0</v>
      </c>
      <c r="H16" s="154"/>
      <c r="I16" s="154"/>
      <c r="J16" s="154"/>
      <c r="K16" s="154"/>
      <c r="L16" s="154"/>
      <c r="M16" s="154"/>
    </row>
    <row r="17" spans="2:13" s="53" customFormat="1" ht="22.35" hidden="1" customHeight="1" x14ac:dyDescent="0.2">
      <c r="B17" s="171" t="s">
        <v>323</v>
      </c>
      <c r="C17" s="199" t="e">
        <f>Calculations!L108</f>
        <v>#VALUE!</v>
      </c>
      <c r="D17" s="199" t="e">
        <f>Calculations!L109</f>
        <v>#VALUE!</v>
      </c>
      <c r="E17" s="199" t="e">
        <f>Calculations!L110</f>
        <v>#VALUE!</v>
      </c>
      <c r="F17" s="200" t="e">
        <f>Calculations!M111</f>
        <v>#VALUE!</v>
      </c>
      <c r="H17" s="154"/>
      <c r="I17" s="154"/>
      <c r="J17" s="154"/>
      <c r="K17" s="154"/>
      <c r="L17" s="154"/>
      <c r="M17" s="154"/>
    </row>
    <row r="18" spans="2:13" s="53" customFormat="1" ht="22.35" hidden="1" customHeight="1" x14ac:dyDescent="0.2">
      <c r="B18" s="171" t="s">
        <v>322</v>
      </c>
      <c r="C18" s="199" t="e">
        <f>Calculations!M108</f>
        <v>#VALUE!</v>
      </c>
      <c r="D18" s="199" t="e">
        <f>Calculations!M109</f>
        <v>#VALUE!</v>
      </c>
      <c r="E18" s="199" t="e">
        <f>Calculations!M110</f>
        <v>#VALUE!</v>
      </c>
      <c r="F18" s="200" t="e">
        <f>Calculations!M111</f>
        <v>#VALUE!</v>
      </c>
      <c r="H18" s="154"/>
      <c r="I18" s="154"/>
      <c r="J18" s="154"/>
      <c r="K18" s="154"/>
      <c r="L18" s="154"/>
      <c r="M18" s="154"/>
    </row>
    <row r="19" spans="2:13" s="53" customFormat="1" ht="22.35" customHeight="1" thickBot="1" x14ac:dyDescent="0.25">
      <c r="B19" s="69" t="s">
        <v>73</v>
      </c>
      <c r="C19" s="176">
        <f>Calculations!Q108</f>
        <v>0</v>
      </c>
      <c r="D19" s="176">
        <f>Calculations!Q109</f>
        <v>0</v>
      </c>
      <c r="E19" s="176">
        <f>Calculations!Q110</f>
        <v>0</v>
      </c>
      <c r="F19" s="177">
        <f>Calculations!Q111</f>
        <v>0</v>
      </c>
      <c r="H19" s="154"/>
      <c r="I19" s="154"/>
      <c r="J19" s="154"/>
      <c r="K19" s="154"/>
      <c r="L19" s="154"/>
      <c r="M19" s="154"/>
    </row>
    <row r="21" spans="2:13" x14ac:dyDescent="0.2">
      <c r="B21" s="71"/>
    </row>
  </sheetData>
  <sheetProtection algorithmName="SHA-512" hashValue="JFiW4S9p5m+fF0+dYDqG+htsqcKUGIW9LZoyVCii28AChkoQ6GfYL8qIzIDZPJ4R/SJQlkBs13HDaZemka3JMQ==" saltValue="gfsBqouoD1v0XS6FzNBKDg==" spinCount="100000" sheet="1" objects="1" scenarios="1"/>
  <protectedRanges>
    <protectedRange sqref="C8:F13" name="Range1"/>
  </protectedRanges>
  <mergeCells count="4">
    <mergeCell ref="B2:D2"/>
    <mergeCell ref="B3:D3"/>
    <mergeCell ref="H2:M8"/>
    <mergeCell ref="H9:M10"/>
  </mergeCells>
  <dataValidations count="1">
    <dataValidation type="decimal" allowBlank="1" showInputMessage="1" showErrorMessage="1" sqref="C15:F19 C13:F13 C10:F10" xr:uid="{E75B0F5F-4B3F-41C8-BB63-72391E2D321D}">
      <formula1>0</formula1>
      <formula2>999999999999999000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C5366D6F-3DD5-49E5-B545-4E2F0A797284}">
          <x14:formula1>
            <xm:f>Calculations!$B$80:$B$83</xm:f>
          </x14:formula1>
          <xm:sqref>C6:F6</xm:sqref>
        </x14:dataValidation>
        <x14:dataValidation type="list" allowBlank="1" showInputMessage="1" showErrorMessage="1" xr:uid="{0659F419-9F89-4CA6-982A-09069CE2AA13}">
          <x14:formula1>
            <xm:f>Calculations!$Y$80:$AD$80</xm:f>
          </x14:formula1>
          <xm:sqref>C7:F7</xm:sqref>
        </x14:dataValidation>
        <x14:dataValidation type="list" allowBlank="1" showInputMessage="1" showErrorMessage="1" xr:uid="{833F6EF4-F595-44D8-A8E1-5966144C9641}">
          <x14:formula1>
            <xm:f>Calculations!$X$81:$X$90</xm:f>
          </x14:formula1>
          <xm:sqref>C9:F9</xm:sqref>
        </x14:dataValidation>
        <x14:dataValidation type="list" allowBlank="1" showInputMessage="1" showErrorMessage="1" xr:uid="{B78C54E5-C97E-49D0-9BAF-61FAC16814CA}">
          <x14:formula1>
            <xm:f>Calculations!$R$80:$R$84</xm:f>
          </x14:formula1>
          <xm:sqref>C8:F8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144B-F896-4DB5-AD72-9ACDEB000B26}">
  <sheetPr>
    <tabColor rgb="FFFFEF95"/>
  </sheetPr>
  <dimension ref="A1:M19"/>
  <sheetViews>
    <sheetView workbookViewId="0">
      <selection activeCell="C23" sqref="C23"/>
    </sheetView>
  </sheetViews>
  <sheetFormatPr defaultColWidth="8.75" defaultRowHeight="14.25" x14ac:dyDescent="0.2"/>
  <cols>
    <col min="1" max="1" width="3.625" style="41" customWidth="1"/>
    <col min="2" max="2" width="31.5" style="41" bestFit="1" customWidth="1"/>
    <col min="3" max="3" width="38.125" style="41" bestFit="1" customWidth="1"/>
    <col min="4" max="4" width="13.25" style="41" bestFit="1" customWidth="1"/>
    <col min="5" max="6" width="8.75" style="41"/>
    <col min="7" max="7" width="9.625" style="41" customWidth="1"/>
    <col min="8" max="16384" width="8.75" style="41"/>
  </cols>
  <sheetData>
    <row r="1" spans="1:13" ht="9.75" customHeight="1" x14ac:dyDescent="0.2"/>
    <row r="2" spans="1:13" ht="34.5" customHeight="1" x14ac:dyDescent="0.45">
      <c r="B2" s="321" t="s">
        <v>387</v>
      </c>
      <c r="C2" s="323"/>
      <c r="D2" s="323"/>
      <c r="H2" s="257" t="s">
        <v>388</v>
      </c>
      <c r="I2" s="257"/>
      <c r="J2" s="257"/>
      <c r="K2" s="257"/>
      <c r="L2" s="257"/>
      <c r="M2" s="257"/>
    </row>
    <row r="3" spans="1:13" ht="28.9" customHeight="1" x14ac:dyDescent="0.2">
      <c r="B3" s="256" t="s">
        <v>87</v>
      </c>
      <c r="C3" s="256"/>
      <c r="D3" s="256"/>
      <c r="H3" s="257"/>
      <c r="I3" s="257"/>
      <c r="J3" s="257"/>
      <c r="K3" s="257"/>
      <c r="L3" s="257"/>
      <c r="M3" s="257"/>
    </row>
    <row r="4" spans="1:13" ht="9" customHeight="1" thickBot="1" x14ac:dyDescent="0.3">
      <c r="B4" s="65"/>
      <c r="C4" s="65"/>
      <c r="H4" s="257"/>
      <c r="I4" s="257"/>
      <c r="J4" s="257"/>
      <c r="K4" s="257"/>
      <c r="L4" s="257"/>
      <c r="M4" s="257"/>
    </row>
    <row r="5" spans="1:13" s="53" customFormat="1" ht="22.15" customHeight="1" x14ac:dyDescent="0.2">
      <c r="A5" s="41"/>
      <c r="B5" s="128" t="s">
        <v>92</v>
      </c>
      <c r="C5" s="207"/>
      <c r="D5" s="41"/>
      <c r="E5" s="41"/>
      <c r="F5" s="41"/>
      <c r="H5" s="257"/>
      <c r="I5" s="257"/>
      <c r="J5" s="257"/>
      <c r="K5" s="257"/>
      <c r="L5" s="257"/>
      <c r="M5" s="257"/>
    </row>
    <row r="6" spans="1:13" s="53" customFormat="1" ht="22.15" customHeight="1" x14ac:dyDescent="0.2">
      <c r="A6" s="41"/>
      <c r="B6" s="129" t="s">
        <v>393</v>
      </c>
      <c r="C6" s="204"/>
      <c r="D6" s="41"/>
      <c r="E6" s="41"/>
      <c r="F6" s="41"/>
      <c r="H6" s="257"/>
      <c r="I6" s="257"/>
      <c r="J6" s="257"/>
      <c r="K6" s="257"/>
      <c r="L6" s="257"/>
      <c r="M6" s="257"/>
    </row>
    <row r="7" spans="1:13" s="53" customFormat="1" ht="22.15" customHeight="1" x14ac:dyDescent="0.2">
      <c r="B7" s="129" t="s">
        <v>99</v>
      </c>
      <c r="C7" s="204"/>
      <c r="D7" s="41"/>
      <c r="H7" s="257"/>
      <c r="I7" s="257"/>
      <c r="J7" s="257"/>
      <c r="K7" s="257"/>
      <c r="L7" s="257"/>
      <c r="M7" s="257"/>
    </row>
    <row r="8" spans="1:13" s="53" customFormat="1" ht="22.15" customHeight="1" x14ac:dyDescent="0.2">
      <c r="B8" s="129" t="s">
        <v>389</v>
      </c>
      <c r="C8" s="204"/>
      <c r="H8" s="257"/>
      <c r="I8" s="257"/>
      <c r="J8" s="257"/>
      <c r="K8" s="257"/>
      <c r="L8" s="257"/>
      <c r="M8" s="257"/>
    </row>
    <row r="9" spans="1:13" s="53" customFormat="1" ht="22.15" customHeight="1" x14ac:dyDescent="0.2">
      <c r="B9" s="66" t="s">
        <v>391</v>
      </c>
      <c r="C9" s="204"/>
      <c r="D9" s="41"/>
      <c r="H9" s="257"/>
      <c r="I9" s="257"/>
      <c r="J9" s="257"/>
      <c r="K9" s="257"/>
      <c r="L9" s="257"/>
      <c r="M9" s="257"/>
    </row>
    <row r="10" spans="1:13" s="53" customFormat="1" ht="22.15" customHeight="1" x14ac:dyDescent="0.2">
      <c r="B10" s="66" t="s">
        <v>390</v>
      </c>
      <c r="C10" s="205"/>
      <c r="D10" s="41"/>
      <c r="H10" s="257"/>
      <c r="I10" s="257"/>
      <c r="J10" s="257"/>
      <c r="K10" s="257"/>
      <c r="L10" s="257"/>
      <c r="M10" s="257"/>
    </row>
    <row r="11" spans="1:13" s="53" customFormat="1" ht="22.15" customHeight="1" thickBot="1" x14ac:dyDescent="0.25">
      <c r="B11" s="130" t="s">
        <v>94</v>
      </c>
      <c r="C11" s="206"/>
      <c r="D11" s="41"/>
      <c r="H11" s="257"/>
      <c r="I11" s="257"/>
      <c r="J11" s="257"/>
      <c r="K11" s="257"/>
      <c r="L11" s="257"/>
      <c r="M11" s="257"/>
    </row>
    <row r="12" spans="1:13" s="53" customFormat="1" ht="22.15" customHeight="1" thickBot="1" x14ac:dyDescent="0.25">
      <c r="D12" s="67"/>
      <c r="H12" s="153"/>
      <c r="I12" s="153"/>
      <c r="J12" s="153"/>
      <c r="K12" s="153"/>
      <c r="L12" s="153"/>
      <c r="M12" s="153"/>
    </row>
    <row r="13" spans="1:13" s="53" customFormat="1" ht="21" customHeight="1" x14ac:dyDescent="0.2">
      <c r="B13" s="128" t="s">
        <v>95</v>
      </c>
      <c r="C13" s="125">
        <f>Calculations!L133</f>
        <v>0</v>
      </c>
      <c r="D13" s="41"/>
      <c r="H13" s="248" t="s">
        <v>296</v>
      </c>
      <c r="I13" s="249"/>
      <c r="J13" s="249"/>
      <c r="K13" s="249"/>
      <c r="L13" s="249"/>
      <c r="M13" s="250"/>
    </row>
    <row r="14" spans="1:13" s="53" customFormat="1" ht="22.15" customHeight="1" thickBot="1" x14ac:dyDescent="0.25">
      <c r="B14" s="129" t="s">
        <v>96</v>
      </c>
      <c r="C14" s="190">
        <f>Calculations!M133</f>
        <v>0</v>
      </c>
      <c r="D14" s="41"/>
      <c r="H14" s="251"/>
      <c r="I14" s="252"/>
      <c r="J14" s="252"/>
      <c r="K14" s="252"/>
      <c r="L14" s="252"/>
      <c r="M14" s="253"/>
    </row>
    <row r="15" spans="1:13" s="53" customFormat="1" ht="22.15" hidden="1" customHeight="1" x14ac:dyDescent="0.2">
      <c r="B15" s="171" t="s">
        <v>323</v>
      </c>
      <c r="C15" s="190" t="e">
        <f>Calculations!J133</f>
        <v>#VALUE!</v>
      </c>
      <c r="D15" s="41"/>
      <c r="H15" s="148"/>
      <c r="I15" s="148"/>
      <c r="J15" s="148"/>
      <c r="K15" s="148"/>
      <c r="L15" s="148"/>
      <c r="M15" s="148"/>
    </row>
    <row r="16" spans="1:13" s="53" customFormat="1" ht="22.15" hidden="1" customHeight="1" x14ac:dyDescent="0.2">
      <c r="B16" s="171" t="s">
        <v>322</v>
      </c>
      <c r="C16" s="190" t="e">
        <f>Calculations!K133</f>
        <v>#VALUE!</v>
      </c>
      <c r="D16" s="41"/>
      <c r="H16" s="148"/>
      <c r="I16" s="148"/>
      <c r="J16" s="148"/>
      <c r="K16" s="148"/>
      <c r="L16" s="148"/>
      <c r="M16" s="148"/>
    </row>
    <row r="17" spans="1:6" s="53" customFormat="1" ht="22.15" customHeight="1" thickBot="1" x14ac:dyDescent="0.25">
      <c r="B17" s="130" t="s">
        <v>51</v>
      </c>
      <c r="C17" s="126">
        <f>Calculations!O133</f>
        <v>0</v>
      </c>
      <c r="D17" s="41"/>
    </row>
    <row r="18" spans="1:6" ht="15" customHeight="1" x14ac:dyDescent="0.2">
      <c r="A18" s="53"/>
      <c r="E18" s="53"/>
      <c r="F18" s="53"/>
    </row>
    <row r="19" spans="1:6" x14ac:dyDescent="0.2">
      <c r="A19" s="53"/>
      <c r="E19" s="53"/>
      <c r="F19" s="53"/>
    </row>
  </sheetData>
  <sheetProtection algorithmName="SHA-512" hashValue="WKfYZo2ayw7dFcjqAbuMjOl0gKmLGrn/Yqvb1D35Vz0E5Fxc121zhev3KKED6Ib3LVxRJR76ZLgO3V1NhPOgyQ==" saltValue="2tclhoT/vtNtsQ2ipRmudw==" spinCount="100000" sheet="1" objects="1" scenarios="1"/>
  <mergeCells count="4">
    <mergeCell ref="B2:D2"/>
    <mergeCell ref="H2:M11"/>
    <mergeCell ref="B3:D3"/>
    <mergeCell ref="H13:M14"/>
  </mergeCells>
  <dataValidations count="1">
    <dataValidation type="decimal" allowBlank="1" showInputMessage="1" showErrorMessage="1" sqref="C14:C17 C8 C11" xr:uid="{11162A7C-379A-414A-B35B-A3EAA8DE9C66}">
      <formula1>0</formula1>
      <formula2>999999999999999000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6E793CEC-86BB-4F32-BEB8-9DA20C9A987F}">
          <x14:formula1>
            <xm:f>Calculations!$AF$81:$AF$85</xm:f>
          </x14:formula1>
          <xm:sqref>C10</xm:sqref>
        </x14:dataValidation>
        <x14:dataValidation type="list" allowBlank="1" showInputMessage="1" showErrorMessage="1" xr:uid="{9EB14FD1-A362-4C96-8C48-32588267EE09}">
          <x14:formula1>
            <xm:f>Calculations!$AG$80:$AL$80</xm:f>
          </x14:formula1>
          <xm:sqref>C9</xm:sqref>
        </x14:dataValidation>
        <x14:dataValidation type="list" allowBlank="1" showInputMessage="1" showErrorMessage="1" xr:uid="{DE6206C1-2E43-4F8A-AC6C-4DE724BEFEFA}">
          <x14:formula1>
            <xm:f>Calculations!$B$80:$B$83</xm:f>
          </x14:formula1>
          <xm:sqref>C5</xm:sqref>
        </x14:dataValidation>
        <x14:dataValidation type="list" allowBlank="1" showInputMessage="1" showErrorMessage="1" xr:uid="{BE7502F1-F8BD-4930-BAAF-DCC6200AFE9D}">
          <x14:formula1>
            <xm:f>Calculations!$AN$80:$AN$82</xm:f>
          </x14:formula1>
          <xm:sqref>C7</xm:sqref>
        </x14:dataValidation>
        <x14:dataValidation type="list" allowBlank="1" showInputMessage="1" showErrorMessage="1" xr:uid="{DA89754E-BB9F-4A96-9080-5B8D15B0316E}">
          <x14:formula1>
            <xm:f>Calculations!$R$80:$R$84</xm:f>
          </x14:formula1>
          <xm:sqref>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D9D9D9"/>
  </sheetPr>
  <dimension ref="A1:AY133"/>
  <sheetViews>
    <sheetView topLeftCell="A98" zoomScale="80" zoomScaleNormal="80" workbookViewId="0">
      <selection activeCell="J108" sqref="J108"/>
    </sheetView>
  </sheetViews>
  <sheetFormatPr defaultColWidth="8.75" defaultRowHeight="14.25" x14ac:dyDescent="0.2"/>
  <cols>
    <col min="1" max="1" width="3.625" style="4" customWidth="1"/>
    <col min="2" max="2" width="71.375" style="1" bestFit="1" customWidth="1"/>
    <col min="3" max="3" width="43" style="1" bestFit="1" customWidth="1"/>
    <col min="4" max="4" width="16.25" style="1" customWidth="1"/>
    <col min="5" max="5" width="27.5" style="1" customWidth="1"/>
    <col min="6" max="6" width="36.125" style="1" customWidth="1"/>
    <col min="7" max="7" width="20" style="1" customWidth="1"/>
    <col min="8" max="10" width="23.5" style="1" customWidth="1"/>
    <col min="11" max="11" width="18.625" style="1" bestFit="1" customWidth="1"/>
    <col min="12" max="12" width="14.25" style="1" customWidth="1"/>
    <col min="13" max="13" width="26.5" style="1" customWidth="1"/>
    <col min="14" max="14" width="20.75" style="1" bestFit="1" customWidth="1"/>
    <col min="15" max="15" width="17.75" style="1" bestFit="1" customWidth="1"/>
    <col min="16" max="16" width="14.125" style="1" customWidth="1"/>
    <col min="17" max="17" width="16.125" style="1" customWidth="1"/>
    <col min="18" max="18" width="77.5" style="1" bestFit="1" customWidth="1"/>
    <col min="19" max="19" width="12.125" style="1" bestFit="1" customWidth="1"/>
    <col min="20" max="20" width="16.125" style="1" customWidth="1"/>
    <col min="21" max="21" width="33.625" style="1" customWidth="1"/>
    <col min="22" max="22" width="20.375" style="1" customWidth="1"/>
    <col min="23" max="23" width="16.75" style="1" customWidth="1"/>
    <col min="24" max="24" width="8.625" style="1" customWidth="1"/>
    <col min="25" max="25" width="12.25" style="1" customWidth="1"/>
    <col min="26" max="26" width="11" style="1" customWidth="1"/>
    <col min="27" max="28" width="8.75" style="1"/>
    <col min="29" max="29" width="11.25" style="1" customWidth="1"/>
    <col min="30" max="30" width="10.75" style="1" customWidth="1"/>
    <col min="31" max="31" width="12.25" style="1" customWidth="1"/>
    <col min="32" max="32" width="13.375" style="1" customWidth="1"/>
    <col min="33" max="33" width="8.125" style="4" bestFit="1" customWidth="1"/>
    <col min="34" max="35" width="7" style="4" bestFit="1" customWidth="1"/>
    <col min="36" max="37" width="8.125" style="4" bestFit="1" customWidth="1"/>
    <col min="38" max="38" width="8.625" style="4" bestFit="1" customWidth="1"/>
    <col min="39" max="39" width="8.75" style="4"/>
    <col min="40" max="40" width="44.375" style="4" customWidth="1"/>
    <col min="41" max="41" width="26.75" style="4" customWidth="1"/>
    <col min="42" max="42" width="8.75" style="4"/>
    <col min="43" max="43" width="53" style="4" bestFit="1" customWidth="1"/>
    <col min="44" max="16384" width="8.75" style="4"/>
  </cols>
  <sheetData>
    <row r="1" spans="2:33" ht="18.600000000000001" customHeight="1" x14ac:dyDescent="0.2"/>
    <row r="2" spans="2:33" ht="18" x14ac:dyDescent="0.25">
      <c r="B2" s="5" t="s">
        <v>118</v>
      </c>
      <c r="C2" s="3"/>
      <c r="D2" s="5"/>
      <c r="AF2" s="4"/>
    </row>
    <row r="3" spans="2:33" x14ac:dyDescent="0.2">
      <c r="B3" s="7" t="s">
        <v>119</v>
      </c>
      <c r="C3" s="7">
        <f>'Cycling Dryer'!C10</f>
        <v>0</v>
      </c>
      <c r="D3" s="7" t="s">
        <v>120</v>
      </c>
      <c r="AF3" s="4"/>
      <c r="AG3" s="1"/>
    </row>
    <row r="4" spans="2:33" x14ac:dyDescent="0.2">
      <c r="B4" s="7" t="s">
        <v>121</v>
      </c>
      <c r="C4" s="7">
        <f>'Cycling Dryer'!C7</f>
        <v>0</v>
      </c>
      <c r="D4" s="7" t="s">
        <v>120</v>
      </c>
      <c r="E4" s="4"/>
      <c r="F4" s="82" t="s">
        <v>260</v>
      </c>
      <c r="G4" s="83">
        <v>0.28000000000000003</v>
      </c>
      <c r="AF4" s="4"/>
      <c r="AG4" s="1"/>
    </row>
    <row r="5" spans="2:33" x14ac:dyDescent="0.2">
      <c r="B5" s="7" t="s">
        <v>276</v>
      </c>
      <c r="C5" s="7" t="e">
        <f>'Cycling Dryer'!C8/'Cycling Dryer'!C10</f>
        <v>#DIV/0!</v>
      </c>
      <c r="D5" s="7" t="s">
        <v>152</v>
      </c>
      <c r="E5" s="4"/>
      <c r="F5" s="82" t="s">
        <v>261</v>
      </c>
      <c r="G5" s="83">
        <v>0</v>
      </c>
      <c r="AF5" s="4"/>
      <c r="AG5" s="1"/>
    </row>
    <row r="6" spans="2:33" x14ac:dyDescent="0.2">
      <c r="B6" s="7" t="s">
        <v>122</v>
      </c>
      <c r="C6" s="7">
        <f>'Cycling Dryer'!C11</f>
        <v>0</v>
      </c>
      <c r="D6" s="7" t="s">
        <v>123</v>
      </c>
      <c r="F6" s="82" t="s">
        <v>284</v>
      </c>
      <c r="G6" s="83">
        <v>0.5</v>
      </c>
      <c r="AF6" s="4"/>
      <c r="AG6" s="1"/>
    </row>
    <row r="7" spans="2:33" ht="15.75" x14ac:dyDescent="0.2">
      <c r="B7" s="22" t="s">
        <v>124</v>
      </c>
      <c r="C7" s="13">
        <f>'Air Nozzle'!C8</f>
        <v>0</v>
      </c>
      <c r="D7" s="7" t="s">
        <v>125</v>
      </c>
      <c r="F7" s="82" t="s">
        <v>272</v>
      </c>
      <c r="G7" s="83">
        <v>0.1</v>
      </c>
      <c r="AF7" s="4"/>
    </row>
    <row r="8" spans="2:33" x14ac:dyDescent="0.2">
      <c r="B8" s="7" t="s">
        <v>126</v>
      </c>
      <c r="C8" s="7">
        <f>'Air Nozzle'!C7:F7</f>
        <v>0</v>
      </c>
      <c r="D8" s="7"/>
    </row>
    <row r="9" spans="2:33" ht="15.75" x14ac:dyDescent="0.2">
      <c r="B9" s="22" t="s">
        <v>127</v>
      </c>
      <c r="C9" s="7">
        <f>'Air Nozzle'!C9</f>
        <v>0</v>
      </c>
      <c r="D9" s="7" t="s">
        <v>120</v>
      </c>
      <c r="AF9" s="4"/>
    </row>
    <row r="10" spans="2:33" ht="15.75" x14ac:dyDescent="0.2">
      <c r="B10" s="22" t="s">
        <v>128</v>
      </c>
      <c r="C10" s="7">
        <f>'Air Nozzle'!C12</f>
        <v>0</v>
      </c>
      <c r="D10" s="7" t="s">
        <v>123</v>
      </c>
    </row>
    <row r="11" spans="2:33" ht="18" customHeight="1" x14ac:dyDescent="0.2">
      <c r="B11" s="22" t="s">
        <v>129</v>
      </c>
      <c r="C11" s="24">
        <f>'Condensate Drains'!C7:F7</f>
        <v>0</v>
      </c>
      <c r="D11" s="7" t="s">
        <v>125</v>
      </c>
    </row>
    <row r="12" spans="2:33" ht="15.75" x14ac:dyDescent="0.2">
      <c r="B12" s="22" t="s">
        <v>130</v>
      </c>
      <c r="C12" s="24">
        <f>'Condensate Drains'!C9</f>
        <v>0</v>
      </c>
      <c r="D12" s="7" t="s">
        <v>131</v>
      </c>
    </row>
    <row r="13" spans="2:33" ht="15.75" x14ac:dyDescent="0.2">
      <c r="B13" s="22" t="s">
        <v>132</v>
      </c>
      <c r="C13" s="24">
        <f>'Condensate Drains'!C8:F8</f>
        <v>0</v>
      </c>
      <c r="D13" s="7"/>
      <c r="AF13" s="4"/>
      <c r="AG13" s="1"/>
    </row>
    <row r="14" spans="2:33" ht="15.75" x14ac:dyDescent="0.2">
      <c r="B14" s="22" t="s">
        <v>133</v>
      </c>
      <c r="C14" s="181">
        <f>'Condensate Drains'!C10</f>
        <v>0</v>
      </c>
      <c r="D14" s="7" t="s">
        <v>120</v>
      </c>
      <c r="AF14" s="4"/>
    </row>
    <row r="15" spans="2:33" ht="15" customHeight="1" x14ac:dyDescent="0.2">
      <c r="B15" s="22" t="s">
        <v>134</v>
      </c>
      <c r="C15" s="7">
        <f>'Condensate Drains'!C13</f>
        <v>0</v>
      </c>
      <c r="D15" s="7" t="s">
        <v>123</v>
      </c>
      <c r="AF15" s="4"/>
    </row>
    <row r="16" spans="2:33" ht="15" customHeight="1" x14ac:dyDescent="0.2">
      <c r="B16" s="22" t="s">
        <v>135</v>
      </c>
      <c r="C16" s="13">
        <f>'Air Tanks'!C8</f>
        <v>0</v>
      </c>
      <c r="D16" s="7" t="s">
        <v>136</v>
      </c>
      <c r="AF16" s="4"/>
    </row>
    <row r="17" spans="2:32" ht="15" customHeight="1" x14ac:dyDescent="0.2">
      <c r="B17" s="22" t="s">
        <v>137</v>
      </c>
      <c r="C17" s="7">
        <f>'Air Tanks'!C9</f>
        <v>0</v>
      </c>
      <c r="D17" s="7" t="s">
        <v>120</v>
      </c>
      <c r="AF17" s="4"/>
    </row>
    <row r="18" spans="2:32" ht="15" customHeight="1" x14ac:dyDescent="0.2">
      <c r="B18" s="22" t="s">
        <v>138</v>
      </c>
      <c r="C18" s="7">
        <f>'Air Tanks'!C12</f>
        <v>0</v>
      </c>
      <c r="D18" s="7" t="s">
        <v>123</v>
      </c>
      <c r="AF18" s="4"/>
    </row>
    <row r="19" spans="2:32" ht="15" customHeight="1" x14ac:dyDescent="0.2">
      <c r="B19" s="22" t="s">
        <v>139</v>
      </c>
      <c r="C19" s="24">
        <f>'Compressor Controller'!C8</f>
        <v>0</v>
      </c>
      <c r="D19" s="7" t="s">
        <v>136</v>
      </c>
      <c r="AF19" s="4"/>
    </row>
    <row r="20" spans="2:32" ht="15" customHeight="1" x14ac:dyDescent="0.2">
      <c r="B20" s="22" t="s">
        <v>140</v>
      </c>
      <c r="C20" s="24">
        <f>'Compressor Controller'!C7</f>
        <v>0</v>
      </c>
      <c r="D20" s="7"/>
      <c r="AF20" s="4"/>
    </row>
    <row r="21" spans="2:32" ht="15" customHeight="1" x14ac:dyDescent="0.2">
      <c r="B21" s="22" t="s">
        <v>141</v>
      </c>
      <c r="C21" s="24">
        <f>'Compressor Controller'!C11</f>
        <v>0</v>
      </c>
      <c r="D21" s="7"/>
      <c r="AF21" s="4"/>
    </row>
    <row r="22" spans="2:32" ht="15" customHeight="1" x14ac:dyDescent="0.2">
      <c r="B22" s="22" t="s">
        <v>142</v>
      </c>
      <c r="C22" s="24">
        <f>'Low Pressure Drop Filters'!C7</f>
        <v>0</v>
      </c>
      <c r="D22" s="7"/>
      <c r="AF22" s="4"/>
    </row>
    <row r="23" spans="2:32" ht="15" customHeight="1" x14ac:dyDescent="0.2">
      <c r="B23" s="22" t="s">
        <v>143</v>
      </c>
      <c r="C23" s="24">
        <f>'Low Pressure Drop Filters'!C6</f>
        <v>0</v>
      </c>
      <c r="D23" s="7"/>
      <c r="AF23" s="4"/>
    </row>
    <row r="24" spans="2:32" ht="15" customHeight="1" x14ac:dyDescent="0.2">
      <c r="B24" s="22" t="s">
        <v>144</v>
      </c>
      <c r="C24" s="24">
        <f>'Low Pressure Drop Filters'!C10</f>
        <v>0</v>
      </c>
      <c r="D24" s="7"/>
      <c r="AF24" s="4"/>
    </row>
    <row r="25" spans="2:32" ht="15" customHeight="1" x14ac:dyDescent="0.2">
      <c r="B25" s="22" t="s">
        <v>145</v>
      </c>
      <c r="C25" s="24">
        <f>'Low Pressure Drop Filters'!C5</f>
        <v>0</v>
      </c>
      <c r="D25" s="7"/>
      <c r="AF25" s="4"/>
    </row>
    <row r="26" spans="2:32" ht="15" customHeight="1" x14ac:dyDescent="0.2">
      <c r="B26" s="22" t="s">
        <v>146</v>
      </c>
      <c r="C26" s="24">
        <f>'Mist Eliminators'!C5</f>
        <v>0</v>
      </c>
      <c r="D26" s="7" t="s">
        <v>120</v>
      </c>
      <c r="AF26" s="4"/>
    </row>
    <row r="27" spans="2:32" ht="15" customHeight="1" x14ac:dyDescent="0.2">
      <c r="B27" s="22" t="s">
        <v>277</v>
      </c>
      <c r="C27" s="8">
        <v>0.91</v>
      </c>
      <c r="D27" s="7" t="s">
        <v>158</v>
      </c>
      <c r="AF27" s="4"/>
    </row>
    <row r="28" spans="2:32" ht="15" customHeight="1" x14ac:dyDescent="0.2">
      <c r="B28" s="22" t="s">
        <v>147</v>
      </c>
      <c r="C28" s="24">
        <f>'Mist Eliminators'!C7</f>
        <v>0</v>
      </c>
      <c r="D28" s="7" t="s">
        <v>136</v>
      </c>
      <c r="AF28" s="4"/>
    </row>
    <row r="29" spans="2:32" ht="15" customHeight="1" x14ac:dyDescent="0.2">
      <c r="B29" s="22" t="s">
        <v>148</v>
      </c>
      <c r="C29" s="24">
        <f>'Mist Eliminators'!C6</f>
        <v>0</v>
      </c>
      <c r="D29" s="7"/>
      <c r="AF29" s="4"/>
    </row>
    <row r="30" spans="2:32" ht="15" customHeight="1" x14ac:dyDescent="0.2">
      <c r="B30" s="22" t="s">
        <v>149</v>
      </c>
      <c r="C30" s="24">
        <f>'Mist Eliminators'!C10</f>
        <v>0</v>
      </c>
      <c r="D30" s="7" t="s">
        <v>123</v>
      </c>
      <c r="AF30" s="4"/>
    </row>
    <row r="31" spans="2:32" ht="15" customHeight="1" x14ac:dyDescent="0.2">
      <c r="B31" s="22" t="s">
        <v>336</v>
      </c>
      <c r="C31" s="24">
        <f>'VSD Compressor (&lt;=100HP)'!C7</f>
        <v>0</v>
      </c>
      <c r="D31" s="7" t="s">
        <v>136</v>
      </c>
      <c r="AF31" s="4"/>
    </row>
    <row r="32" spans="2:32" ht="15" customHeight="1" x14ac:dyDescent="0.2">
      <c r="B32" s="22" t="s">
        <v>337</v>
      </c>
      <c r="C32" s="24">
        <f>'VSD Compressor (&lt;=100HP)'!C6</f>
        <v>0</v>
      </c>
      <c r="D32" s="7"/>
      <c r="AF32" s="4"/>
    </row>
    <row r="33" spans="2:43" ht="15" customHeight="1" x14ac:dyDescent="0.2">
      <c r="B33" s="22" t="s">
        <v>347</v>
      </c>
      <c r="C33" s="7">
        <f>'VSD Compressor (&lt;=100HP)'!C5</f>
        <v>0</v>
      </c>
      <c r="D33" s="7"/>
      <c r="AF33" s="4"/>
    </row>
    <row r="34" spans="2:43" ht="15" customHeight="1" x14ac:dyDescent="0.2">
      <c r="B34" s="22" t="s">
        <v>385</v>
      </c>
      <c r="C34" s="7">
        <f>'VSD Compressor (&lt;=100HP)'!C10</f>
        <v>0</v>
      </c>
      <c r="D34" s="7" t="s">
        <v>123</v>
      </c>
      <c r="AF34" s="4"/>
    </row>
    <row r="35" spans="2:43" ht="15" customHeight="1" x14ac:dyDescent="0.2">
      <c r="B35" s="22" t="s">
        <v>401</v>
      </c>
      <c r="C35" s="7">
        <f>'Leak Detection'!C5</f>
        <v>0</v>
      </c>
      <c r="D35" s="7"/>
      <c r="AF35" s="4"/>
    </row>
    <row r="36" spans="2:43" ht="15" customHeight="1" x14ac:dyDescent="0.2">
      <c r="B36" s="22" t="s">
        <v>402</v>
      </c>
      <c r="C36" s="7">
        <f>'Leak Detection'!C8</f>
        <v>0</v>
      </c>
      <c r="D36" s="7"/>
      <c r="AF36" s="4"/>
    </row>
    <row r="37" spans="2:43" ht="15" customHeight="1" x14ac:dyDescent="0.2">
      <c r="B37" s="22" t="s">
        <v>403</v>
      </c>
      <c r="C37" s="7">
        <f>'Leak Detection'!C9</f>
        <v>0</v>
      </c>
      <c r="D37" s="7" t="s">
        <v>125</v>
      </c>
      <c r="AF37" s="4"/>
    </row>
    <row r="38" spans="2:43" ht="15" customHeight="1" x14ac:dyDescent="0.2">
      <c r="B38" s="22" t="s">
        <v>404</v>
      </c>
      <c r="C38" s="7">
        <f>'Leak Detection'!C10</f>
        <v>0</v>
      </c>
      <c r="D38" s="7" t="s">
        <v>131</v>
      </c>
      <c r="AF38" s="4"/>
    </row>
    <row r="39" spans="2:43" ht="15" customHeight="1" x14ac:dyDescent="0.2">
      <c r="B39" s="22" t="s">
        <v>405</v>
      </c>
      <c r="C39" s="7">
        <f>'Leak Detection'!C6</f>
        <v>0</v>
      </c>
      <c r="D39" s="7"/>
      <c r="AF39" s="4"/>
    </row>
    <row r="40" spans="2:43" ht="15" customHeight="1" x14ac:dyDescent="0.2">
      <c r="B40" s="22" t="s">
        <v>406</v>
      </c>
      <c r="C40" s="7">
        <f>'Leak Detection'!C7</f>
        <v>0</v>
      </c>
      <c r="D40" s="7"/>
      <c r="AF40" s="4"/>
    </row>
    <row r="41" spans="2:43" ht="15" customHeight="1" x14ac:dyDescent="0.2">
      <c r="B41" s="22" t="s">
        <v>407</v>
      </c>
      <c r="C41" s="7">
        <f>'Leak Detection'!C11</f>
        <v>0</v>
      </c>
      <c r="D41" s="7" t="s">
        <v>123</v>
      </c>
      <c r="AF41" s="4"/>
    </row>
    <row r="42" spans="2:43" ht="15" customHeight="1" x14ac:dyDescent="0.2">
      <c r="C42" s="3"/>
      <c r="AF42" s="4"/>
    </row>
    <row r="43" spans="2:43" x14ac:dyDescent="0.2">
      <c r="AF43" s="4"/>
    </row>
    <row r="44" spans="2:43" ht="18" x14ac:dyDescent="0.25">
      <c r="B44" s="5" t="s">
        <v>150</v>
      </c>
      <c r="AF44" s="4"/>
    </row>
    <row r="45" spans="2:43" ht="16.5" customHeight="1" x14ac:dyDescent="0.2">
      <c r="B45" s="7" t="s">
        <v>151</v>
      </c>
      <c r="C45" s="7">
        <v>4</v>
      </c>
      <c r="D45" s="7" t="s">
        <v>152</v>
      </c>
      <c r="AF45" s="4"/>
    </row>
    <row r="46" spans="2:43" s="6" customFormat="1" ht="27" customHeight="1" x14ac:dyDescent="0.25">
      <c r="B46" s="7" t="s">
        <v>153</v>
      </c>
      <c r="C46" s="7">
        <v>7.9000000000000008E-3</v>
      </c>
      <c r="D46" s="7" t="s">
        <v>154</v>
      </c>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4"/>
      <c r="AG46" s="4"/>
      <c r="AH46" s="4"/>
      <c r="AI46" s="4"/>
      <c r="AJ46" s="4"/>
      <c r="AK46" s="4"/>
      <c r="AL46" s="4"/>
      <c r="AM46" s="4"/>
      <c r="AN46" s="4"/>
      <c r="AO46" s="4"/>
      <c r="AP46" s="4"/>
      <c r="AQ46" s="4"/>
    </row>
    <row r="47" spans="2:43" x14ac:dyDescent="0.2">
      <c r="B47" s="7" t="s">
        <v>155</v>
      </c>
      <c r="C47" s="7">
        <v>0.92500000000000004</v>
      </c>
      <c r="D47" s="7" t="s">
        <v>156</v>
      </c>
      <c r="AF47" s="4"/>
    </row>
    <row r="48" spans="2:43" x14ac:dyDescent="0.2">
      <c r="B48" s="7" t="s">
        <v>157</v>
      </c>
      <c r="C48" s="7">
        <v>0.65</v>
      </c>
      <c r="D48" s="7" t="s">
        <v>158</v>
      </c>
      <c r="AF48" s="4"/>
    </row>
    <row r="49" spans="2:32" x14ac:dyDescent="0.2">
      <c r="B49" s="7" t="s">
        <v>159</v>
      </c>
      <c r="C49" s="23">
        <v>0.05</v>
      </c>
      <c r="D49" s="7" t="s">
        <v>158</v>
      </c>
      <c r="AF49" s="4"/>
    </row>
    <row r="50" spans="2:32" x14ac:dyDescent="0.2">
      <c r="B50" s="7" t="s">
        <v>297</v>
      </c>
      <c r="C50" s="8">
        <v>4</v>
      </c>
      <c r="D50" s="7" t="s">
        <v>298</v>
      </c>
      <c r="AF50" s="4"/>
    </row>
    <row r="51" spans="2:32" x14ac:dyDescent="0.2">
      <c r="B51" s="7" t="s">
        <v>160</v>
      </c>
      <c r="C51" s="7">
        <v>146</v>
      </c>
      <c r="D51" s="7" t="s">
        <v>156</v>
      </c>
      <c r="AF51" s="4"/>
    </row>
    <row r="52" spans="2:32" x14ac:dyDescent="0.2">
      <c r="B52" s="7" t="s">
        <v>161</v>
      </c>
      <c r="C52" s="23">
        <v>0.75</v>
      </c>
      <c r="D52" s="7" t="s">
        <v>158</v>
      </c>
      <c r="AF52" s="4"/>
    </row>
    <row r="53" spans="2:32" ht="14.25" customHeight="1" x14ac:dyDescent="0.2">
      <c r="B53" s="7" t="s">
        <v>162</v>
      </c>
      <c r="C53" s="7">
        <v>0.92</v>
      </c>
      <c r="D53" s="7"/>
      <c r="AF53" s="4"/>
    </row>
    <row r="54" spans="2:32" ht="14.25" customHeight="1" x14ac:dyDescent="0.2">
      <c r="B54" s="7" t="s">
        <v>163</v>
      </c>
      <c r="C54" s="7">
        <v>0.1</v>
      </c>
      <c r="D54" s="7"/>
      <c r="AF54" s="4"/>
    </row>
    <row r="55" spans="2:32" ht="18.75" customHeight="1" x14ac:dyDescent="0.2">
      <c r="B55" s="7" t="s">
        <v>164</v>
      </c>
      <c r="C55" s="7">
        <v>0.92</v>
      </c>
      <c r="D55" s="7" t="s">
        <v>158</v>
      </c>
      <c r="AF55" s="4"/>
    </row>
    <row r="56" spans="2:32" ht="18.75" customHeight="1" x14ac:dyDescent="0.2">
      <c r="B56" s="7" t="s">
        <v>165</v>
      </c>
      <c r="C56" s="7">
        <v>0.89</v>
      </c>
      <c r="D56" s="7"/>
      <c r="AF56" s="4"/>
    </row>
    <row r="57" spans="2:32" ht="18.75" customHeight="1" x14ac:dyDescent="0.2">
      <c r="B57" s="7" t="s">
        <v>166</v>
      </c>
      <c r="C57" s="7">
        <v>0.70499999999999996</v>
      </c>
      <c r="D57" s="7"/>
      <c r="AF57" s="4"/>
    </row>
    <row r="58" spans="2:32" ht="18.75" customHeight="1" x14ac:dyDescent="0.2">
      <c r="B58" s="7" t="s">
        <v>167</v>
      </c>
      <c r="C58" s="7">
        <v>0.9</v>
      </c>
      <c r="D58" s="7"/>
      <c r="AF58" s="4"/>
    </row>
    <row r="59" spans="2:32" ht="18.75" customHeight="1" x14ac:dyDescent="0.2">
      <c r="B59" s="7" t="s">
        <v>168</v>
      </c>
      <c r="C59" s="7">
        <v>0.746</v>
      </c>
      <c r="D59" s="7"/>
      <c r="AF59" s="4"/>
    </row>
    <row r="60" spans="2:32" ht="18.75" customHeight="1" x14ac:dyDescent="0.2">
      <c r="B60" s="7" t="s">
        <v>169</v>
      </c>
      <c r="C60" s="7">
        <v>0.92</v>
      </c>
      <c r="D60" s="7"/>
      <c r="AF60" s="4"/>
    </row>
    <row r="61" spans="2:32" ht="18.75" customHeight="1" x14ac:dyDescent="0.2">
      <c r="B61" s="7" t="s">
        <v>170</v>
      </c>
      <c r="C61" s="7">
        <v>0.92</v>
      </c>
      <c r="D61" s="7"/>
      <c r="AF61" s="4"/>
    </row>
    <row r="62" spans="2:32" x14ac:dyDescent="0.2">
      <c r="B62" s="7" t="s">
        <v>171</v>
      </c>
      <c r="C62" s="7">
        <v>0.05</v>
      </c>
      <c r="D62" s="7"/>
      <c r="AF62" s="4"/>
    </row>
    <row r="63" spans="2:32" x14ac:dyDescent="0.2">
      <c r="B63" s="7" t="s">
        <v>172</v>
      </c>
      <c r="C63" s="7">
        <v>0.746</v>
      </c>
      <c r="D63" s="7"/>
      <c r="AF63" s="4"/>
    </row>
    <row r="64" spans="2:32" x14ac:dyDescent="0.2">
      <c r="B64" s="7" t="s">
        <v>173</v>
      </c>
      <c r="C64" s="7">
        <v>2</v>
      </c>
      <c r="D64" s="7"/>
      <c r="AF64" s="4"/>
    </row>
    <row r="65" spans="1:48" x14ac:dyDescent="0.2">
      <c r="B65" s="7" t="s">
        <v>174</v>
      </c>
      <c r="C65" s="7">
        <v>0.92</v>
      </c>
      <c r="D65" s="7"/>
      <c r="AF65" s="4"/>
    </row>
    <row r="66" spans="1:48" x14ac:dyDescent="0.2">
      <c r="B66" s="7" t="s">
        <v>175</v>
      </c>
      <c r="C66" s="7">
        <v>5.0000000000000001E-3</v>
      </c>
      <c r="D66" s="7"/>
      <c r="AF66" s="4"/>
    </row>
    <row r="67" spans="1:48" x14ac:dyDescent="0.2">
      <c r="B67" s="7" t="s">
        <v>176</v>
      </c>
      <c r="C67" s="7">
        <v>0.746</v>
      </c>
      <c r="D67" s="7"/>
      <c r="AF67" s="4"/>
    </row>
    <row r="68" spans="1:48" x14ac:dyDescent="0.2">
      <c r="B68" s="7" t="s">
        <v>177</v>
      </c>
      <c r="C68" s="7">
        <v>0.91</v>
      </c>
      <c r="D68" s="7"/>
      <c r="AF68" s="4"/>
    </row>
    <row r="69" spans="1:48" x14ac:dyDescent="0.2">
      <c r="B69" s="7" t="s">
        <v>178</v>
      </c>
      <c r="C69" s="7">
        <v>0.92</v>
      </c>
      <c r="D69" s="7"/>
      <c r="AF69" s="4"/>
    </row>
    <row r="70" spans="1:48" x14ac:dyDescent="0.2">
      <c r="B70" s="7" t="s">
        <v>179</v>
      </c>
      <c r="C70" s="7">
        <v>0.02</v>
      </c>
      <c r="D70" s="7"/>
      <c r="AF70" s="4"/>
    </row>
    <row r="71" spans="1:48" x14ac:dyDescent="0.2">
      <c r="B71" s="7" t="s">
        <v>180</v>
      </c>
      <c r="C71" s="7">
        <v>4</v>
      </c>
      <c r="D71" s="7" t="s">
        <v>181</v>
      </c>
      <c r="AF71" s="4"/>
    </row>
    <row r="72" spans="1:48" x14ac:dyDescent="0.2">
      <c r="B72" s="7" t="s">
        <v>182</v>
      </c>
      <c r="C72" s="7">
        <v>5.0000000000000001E-3</v>
      </c>
      <c r="D72" s="7"/>
      <c r="AF72" s="4"/>
    </row>
    <row r="73" spans="1:48" ht="15.75" x14ac:dyDescent="0.2">
      <c r="B73" s="22" t="s">
        <v>349</v>
      </c>
      <c r="C73" s="7">
        <f>'VSD Compressor (&lt;=100HP)'!C7</f>
        <v>0</v>
      </c>
      <c r="D73" s="7"/>
      <c r="AF73" s="4"/>
    </row>
    <row r="74" spans="1:48" ht="15.75" x14ac:dyDescent="0.2">
      <c r="B74" s="22" t="s">
        <v>339</v>
      </c>
      <c r="C74" s="7">
        <v>0.9</v>
      </c>
      <c r="D74" s="7"/>
      <c r="AF74" s="4"/>
    </row>
    <row r="75" spans="1:48" x14ac:dyDescent="0.2">
      <c r="C75" s="3"/>
      <c r="AF75" s="4"/>
    </row>
    <row r="76" spans="1:48" ht="15" thickBot="1" x14ac:dyDescent="0.25">
      <c r="C76" s="3"/>
      <c r="AF76" s="4"/>
    </row>
    <row r="77" spans="1:48" x14ac:dyDescent="0.2">
      <c r="A77" s="140"/>
      <c r="B77" s="141"/>
      <c r="C77" s="141"/>
      <c r="D77" s="141"/>
      <c r="E77" s="141"/>
      <c r="F77" s="141"/>
      <c r="G77" s="141"/>
      <c r="H77" s="141"/>
      <c r="I77" s="141"/>
      <c r="J77" s="141"/>
      <c r="K77" s="141"/>
      <c r="L77" s="141"/>
      <c r="M77" s="141"/>
      <c r="N77" s="141"/>
      <c r="O77" s="141"/>
      <c r="P77" s="141"/>
      <c r="Q77" s="141"/>
      <c r="R77" s="141"/>
      <c r="S77" s="141"/>
      <c r="T77" s="141"/>
      <c r="U77" s="141"/>
      <c r="V77" s="141"/>
      <c r="W77" s="141"/>
      <c r="X77" s="142"/>
      <c r="Y77" s="141"/>
      <c r="Z77" s="141"/>
      <c r="AA77" s="141"/>
      <c r="AB77" s="141"/>
      <c r="AC77" s="141"/>
      <c r="AD77" s="141"/>
      <c r="AE77" s="141"/>
      <c r="AF77" s="141"/>
      <c r="AG77" s="142"/>
      <c r="AH77" s="142"/>
      <c r="AI77" s="142"/>
      <c r="AJ77" s="142"/>
      <c r="AK77" s="142"/>
      <c r="AL77" s="142"/>
      <c r="AM77" s="142"/>
      <c r="AN77" s="142"/>
      <c r="AO77" s="142"/>
      <c r="AP77" s="142"/>
      <c r="AQ77" s="142"/>
      <c r="AR77" s="142"/>
      <c r="AS77" s="142"/>
      <c r="AT77" s="142"/>
      <c r="AU77" s="142"/>
      <c r="AV77" s="142"/>
    </row>
    <row r="78" spans="1:48" ht="18" x14ac:dyDescent="0.25">
      <c r="A78" s="143"/>
      <c r="B78" s="5" t="s">
        <v>183</v>
      </c>
      <c r="E78" s="5" t="s">
        <v>184</v>
      </c>
      <c r="H78" s="5" t="s">
        <v>185</v>
      </c>
      <c r="I78" s="5"/>
      <c r="M78" s="5" t="s">
        <v>318</v>
      </c>
      <c r="R78" s="5" t="s">
        <v>331</v>
      </c>
      <c r="U78" s="5" t="s">
        <v>332</v>
      </c>
      <c r="X78" s="5" t="s">
        <v>333</v>
      </c>
      <c r="AF78" s="5" t="s">
        <v>392</v>
      </c>
      <c r="AG78" s="1"/>
      <c r="AH78" s="1"/>
      <c r="AI78" s="1"/>
      <c r="AJ78" s="1"/>
      <c r="AK78" s="1"/>
      <c r="AL78" s="1"/>
      <c r="AN78" s="5" t="s">
        <v>399</v>
      </c>
      <c r="AO78" s="1"/>
      <c r="AQ78" s="5" t="s">
        <v>400</v>
      </c>
    </row>
    <row r="79" spans="1:48" ht="75" x14ac:dyDescent="0.2">
      <c r="A79" s="143"/>
      <c r="B79" s="9" t="s">
        <v>186</v>
      </c>
      <c r="C79" s="10" t="s">
        <v>156</v>
      </c>
      <c r="E79" s="9" t="s">
        <v>186</v>
      </c>
      <c r="F79" s="10" t="s">
        <v>158</v>
      </c>
      <c r="H79" s="9" t="s">
        <v>187</v>
      </c>
      <c r="I79" s="10" t="s">
        <v>188</v>
      </c>
      <c r="M79" s="9" t="s">
        <v>301</v>
      </c>
      <c r="N79" s="10" t="s">
        <v>321</v>
      </c>
      <c r="O79" s="9" t="s">
        <v>319</v>
      </c>
      <c r="P79" s="10" t="s">
        <v>320</v>
      </c>
      <c r="R79" s="9" t="s">
        <v>189</v>
      </c>
      <c r="S79" s="10" t="s">
        <v>190</v>
      </c>
      <c r="U79" s="9" t="s">
        <v>189</v>
      </c>
      <c r="V79" s="10" t="s">
        <v>190</v>
      </c>
      <c r="X79" s="324" t="s">
        <v>131</v>
      </c>
      <c r="Y79" s="326" t="s">
        <v>191</v>
      </c>
      <c r="Z79" s="327"/>
      <c r="AA79" s="327"/>
      <c r="AB79" s="327"/>
      <c r="AC79" s="327"/>
      <c r="AD79" s="328"/>
      <c r="AF79" s="324" t="s">
        <v>131</v>
      </c>
      <c r="AG79" s="326" t="s">
        <v>191</v>
      </c>
      <c r="AH79" s="327"/>
      <c r="AI79" s="327"/>
      <c r="AJ79" s="327"/>
      <c r="AK79" s="327"/>
      <c r="AL79" s="328"/>
      <c r="AN79" s="9" t="s">
        <v>394</v>
      </c>
      <c r="AO79" s="9" t="s">
        <v>398</v>
      </c>
      <c r="AQ79" s="9" t="s">
        <v>340</v>
      </c>
      <c r="AR79" s="9" t="s">
        <v>341</v>
      </c>
    </row>
    <row r="80" spans="1:48" s="6" customFormat="1" ht="15" x14ac:dyDescent="0.25">
      <c r="A80" s="144"/>
      <c r="B80" s="7" t="s">
        <v>192</v>
      </c>
      <c r="C80" s="11">
        <v>1976</v>
      </c>
      <c r="D80" s="1"/>
      <c r="E80" s="7" t="s">
        <v>192</v>
      </c>
      <c r="F80" s="8">
        <v>0.24</v>
      </c>
      <c r="G80" s="1"/>
      <c r="H80" s="73" t="s">
        <v>193</v>
      </c>
      <c r="I80" s="11">
        <v>21</v>
      </c>
      <c r="J80" s="1"/>
      <c r="L80" s="1"/>
      <c r="M80" s="7" t="s">
        <v>307</v>
      </c>
      <c r="N80" s="7" t="s">
        <v>306</v>
      </c>
      <c r="O80" s="7">
        <v>2.208E-4</v>
      </c>
      <c r="P80" s="7">
        <v>2.208E-4</v>
      </c>
      <c r="Q80" s="1"/>
      <c r="R80" s="7" t="s">
        <v>326</v>
      </c>
      <c r="S80" s="8">
        <v>0.23</v>
      </c>
      <c r="T80" s="1"/>
      <c r="U80" s="7" t="s">
        <v>194</v>
      </c>
      <c r="V80" s="8">
        <v>0.31</v>
      </c>
      <c r="W80" s="1"/>
      <c r="X80" s="325"/>
      <c r="Y80" s="74" t="s">
        <v>195</v>
      </c>
      <c r="Z80" s="74" t="s">
        <v>196</v>
      </c>
      <c r="AA80" s="74" t="s">
        <v>197</v>
      </c>
      <c r="AB80" s="74" t="s">
        <v>193</v>
      </c>
      <c r="AC80" s="74" t="s">
        <v>198</v>
      </c>
      <c r="AD80" s="74" t="s">
        <v>199</v>
      </c>
      <c r="AE80" s="1"/>
      <c r="AF80" s="325"/>
      <c r="AG80" s="74" t="s">
        <v>195</v>
      </c>
      <c r="AH80" s="74" t="s">
        <v>196</v>
      </c>
      <c r="AI80" s="74" t="s">
        <v>197</v>
      </c>
      <c r="AJ80" s="74" t="s">
        <v>193</v>
      </c>
      <c r="AK80" s="74" t="s">
        <v>198</v>
      </c>
      <c r="AL80" s="74" t="s">
        <v>199</v>
      </c>
      <c r="AN80" s="7" t="s">
        <v>395</v>
      </c>
      <c r="AO80" s="7">
        <v>0.31</v>
      </c>
      <c r="AP80" s="4"/>
      <c r="AQ80" s="7" t="s">
        <v>342</v>
      </c>
      <c r="AR80" s="7">
        <v>0.89</v>
      </c>
    </row>
    <row r="81" spans="1:51" x14ac:dyDescent="0.2">
      <c r="A81" s="143"/>
      <c r="B81" s="7" t="s">
        <v>200</v>
      </c>
      <c r="C81" s="11">
        <v>3952</v>
      </c>
      <c r="E81" s="7" t="s">
        <v>200</v>
      </c>
      <c r="F81" s="8">
        <v>0.95</v>
      </c>
      <c r="H81" s="73" t="s">
        <v>198</v>
      </c>
      <c r="I81" s="11">
        <v>58</v>
      </c>
      <c r="M81" s="7" t="s">
        <v>302</v>
      </c>
      <c r="N81" s="7" t="s">
        <v>306</v>
      </c>
      <c r="O81" s="7">
        <v>1.4860000000000001E-4</v>
      </c>
      <c r="P81" s="7">
        <v>1.5009999999999999E-4</v>
      </c>
      <c r="R81" s="7" t="s">
        <v>327</v>
      </c>
      <c r="S81" s="8">
        <v>0.16</v>
      </c>
      <c r="U81" s="7" t="s">
        <v>201</v>
      </c>
      <c r="V81" s="8">
        <v>0.31</v>
      </c>
      <c r="X81" s="14">
        <v>70</v>
      </c>
      <c r="Y81" s="7">
        <v>0.28999999999999998</v>
      </c>
      <c r="Z81" s="7">
        <v>1.1599999999999999</v>
      </c>
      <c r="AA81" s="7">
        <v>4.66</v>
      </c>
      <c r="AB81" s="7">
        <v>18.62</v>
      </c>
      <c r="AC81" s="7">
        <v>74.400000000000006</v>
      </c>
      <c r="AD81" s="8">
        <v>167.8</v>
      </c>
      <c r="AF81" s="14">
        <v>70</v>
      </c>
      <c r="AG81" s="7">
        <v>0.28999999999999998</v>
      </c>
      <c r="AH81" s="7">
        <v>1.1599999999999999</v>
      </c>
      <c r="AI81" s="7">
        <v>4.66</v>
      </c>
      <c r="AJ81" s="7">
        <v>18.62</v>
      </c>
      <c r="AK81" s="7">
        <v>74.400000000000006</v>
      </c>
      <c r="AL81" s="8">
        <v>167.8</v>
      </c>
      <c r="AN81" s="7" t="s">
        <v>396</v>
      </c>
      <c r="AO81" s="7">
        <v>0.69</v>
      </c>
      <c r="AQ81" s="7" t="s">
        <v>344</v>
      </c>
      <c r="AR81" s="7">
        <v>0.90900000000000003</v>
      </c>
    </row>
    <row r="82" spans="1:51" x14ac:dyDescent="0.2">
      <c r="A82" s="143"/>
      <c r="B82" s="7" t="s">
        <v>202</v>
      </c>
      <c r="C82" s="11">
        <v>5928</v>
      </c>
      <c r="E82" s="7" t="s">
        <v>202</v>
      </c>
      <c r="F82" s="8">
        <v>0.95</v>
      </c>
      <c r="M82" s="7" t="s">
        <v>308</v>
      </c>
      <c r="N82" s="7" t="s">
        <v>306</v>
      </c>
      <c r="O82" s="7">
        <v>1.6009999999999999E-4</v>
      </c>
      <c r="P82" s="7">
        <v>1.6009999999999999E-4</v>
      </c>
      <c r="R82" s="7" t="s">
        <v>328</v>
      </c>
      <c r="S82" s="8">
        <v>0.17</v>
      </c>
      <c r="U82" s="7" t="s">
        <v>203</v>
      </c>
      <c r="V82" s="8">
        <v>0.28999999999999998</v>
      </c>
      <c r="X82" s="14">
        <v>80</v>
      </c>
      <c r="Y82" s="7">
        <v>0.32</v>
      </c>
      <c r="Z82" s="7">
        <v>1.26</v>
      </c>
      <c r="AA82" s="7">
        <v>5.24</v>
      </c>
      <c r="AB82" s="7">
        <v>20.76</v>
      </c>
      <c r="AC82" s="7">
        <v>83.1</v>
      </c>
      <c r="AD82" s="8">
        <v>187.2</v>
      </c>
      <c r="AE82" s="4"/>
      <c r="AF82" s="14">
        <v>80</v>
      </c>
      <c r="AG82" s="7">
        <v>0.32</v>
      </c>
      <c r="AH82" s="7">
        <v>1.26</v>
      </c>
      <c r="AI82" s="7">
        <v>5.24</v>
      </c>
      <c r="AJ82" s="7">
        <v>20.76</v>
      </c>
      <c r="AK82" s="7">
        <v>83.1</v>
      </c>
      <c r="AL82" s="8">
        <v>187.2</v>
      </c>
      <c r="AN82" s="7" t="s">
        <v>397</v>
      </c>
      <c r="AO82" s="7">
        <v>0.85</v>
      </c>
      <c r="AQ82" s="7" t="s">
        <v>343</v>
      </c>
      <c r="AR82" s="7">
        <v>0.83099999999999996</v>
      </c>
    </row>
    <row r="83" spans="1:51" x14ac:dyDescent="0.2">
      <c r="A83" s="143"/>
      <c r="B83" s="7" t="s">
        <v>204</v>
      </c>
      <c r="C83" s="11">
        <v>8320</v>
      </c>
      <c r="E83" s="7" t="s">
        <v>204</v>
      </c>
      <c r="F83" s="8">
        <v>0.95</v>
      </c>
      <c r="M83" s="7" t="s">
        <v>309</v>
      </c>
      <c r="N83" s="23" t="s">
        <v>306</v>
      </c>
      <c r="O83" s="7">
        <v>1.8220000000000001E-4</v>
      </c>
      <c r="P83" s="7">
        <v>1.8220000000000001E-4</v>
      </c>
      <c r="R83" s="7" t="s">
        <v>329</v>
      </c>
      <c r="S83" s="8">
        <v>0.2</v>
      </c>
      <c r="U83" s="7" t="s">
        <v>205</v>
      </c>
      <c r="V83" s="8">
        <v>0.28000000000000003</v>
      </c>
      <c r="X83" s="14">
        <v>90</v>
      </c>
      <c r="Y83" s="7">
        <v>0.36</v>
      </c>
      <c r="Z83" s="7">
        <v>1.46</v>
      </c>
      <c r="AA83" s="7">
        <v>5.72</v>
      </c>
      <c r="AB83" s="7">
        <v>23.1</v>
      </c>
      <c r="AC83" s="7">
        <v>92</v>
      </c>
      <c r="AD83" s="8">
        <v>206.6</v>
      </c>
      <c r="AE83" s="4"/>
      <c r="AF83" s="14">
        <v>90</v>
      </c>
      <c r="AG83" s="7">
        <v>0.36</v>
      </c>
      <c r="AH83" s="7">
        <v>1.46</v>
      </c>
      <c r="AI83" s="7">
        <v>5.72</v>
      </c>
      <c r="AJ83" s="7">
        <v>23.1</v>
      </c>
      <c r="AK83" s="7">
        <v>92</v>
      </c>
      <c r="AL83" s="8">
        <v>206.6</v>
      </c>
      <c r="AQ83" s="7" t="s">
        <v>345</v>
      </c>
      <c r="AR83" s="7">
        <v>0.80600000000000005</v>
      </c>
    </row>
    <row r="84" spans="1:51" x14ac:dyDescent="0.2">
      <c r="A84" s="143"/>
      <c r="M84" s="7" t="s">
        <v>310</v>
      </c>
      <c r="N84" s="8" t="s">
        <v>306</v>
      </c>
      <c r="O84" s="7">
        <v>2.0880000000000001E-4</v>
      </c>
      <c r="P84" s="7">
        <v>2.0880000000000001E-4</v>
      </c>
      <c r="R84" s="7" t="s">
        <v>330</v>
      </c>
      <c r="S84" s="8">
        <v>0.18</v>
      </c>
      <c r="U84" s="7" t="s">
        <v>206</v>
      </c>
      <c r="V84" s="8">
        <v>0.22</v>
      </c>
      <c r="X84" s="14">
        <v>95</v>
      </c>
      <c r="Y84" s="7">
        <v>0.38</v>
      </c>
      <c r="Z84" s="7">
        <v>1.51</v>
      </c>
      <c r="AA84" s="7">
        <v>6.02</v>
      </c>
      <c r="AB84" s="7">
        <v>24.16</v>
      </c>
      <c r="AC84" s="7">
        <v>96.5</v>
      </c>
      <c r="AD84" s="8">
        <v>216.8</v>
      </c>
      <c r="AE84" s="4"/>
      <c r="AF84" s="14">
        <v>100</v>
      </c>
      <c r="AG84" s="7">
        <v>0.4</v>
      </c>
      <c r="AH84" s="7">
        <v>1.55</v>
      </c>
      <c r="AI84" s="7">
        <v>6.31</v>
      </c>
      <c r="AJ84" s="7">
        <v>25.22</v>
      </c>
      <c r="AK84" s="7">
        <v>100.9</v>
      </c>
      <c r="AL84" s="8">
        <v>227</v>
      </c>
    </row>
    <row r="85" spans="1:51" x14ac:dyDescent="0.2">
      <c r="A85" s="143"/>
      <c r="M85" s="7" t="s">
        <v>303</v>
      </c>
      <c r="N85" s="7" t="s">
        <v>306</v>
      </c>
      <c r="O85" s="7">
        <v>2.1599999999999999E-4</v>
      </c>
      <c r="P85" s="7">
        <v>2.1599999999999999E-4</v>
      </c>
      <c r="R85" s="172" t="s">
        <v>334</v>
      </c>
      <c r="S85" s="173">
        <f>AVERAGE(S80:S84)</f>
        <v>0.188</v>
      </c>
      <c r="U85" s="7" t="s">
        <v>207</v>
      </c>
      <c r="V85" s="8">
        <v>0.27</v>
      </c>
      <c r="X85" s="14">
        <v>100</v>
      </c>
      <c r="Y85" s="7">
        <v>0.4</v>
      </c>
      <c r="Z85" s="7">
        <v>1.55</v>
      </c>
      <c r="AA85" s="7">
        <v>6.31</v>
      </c>
      <c r="AB85" s="7">
        <v>25.22</v>
      </c>
      <c r="AC85" s="7">
        <v>100.9</v>
      </c>
      <c r="AD85" s="8">
        <v>227</v>
      </c>
      <c r="AE85" s="4"/>
      <c r="AF85" s="14">
        <v>125</v>
      </c>
      <c r="AG85" s="7">
        <v>0.48</v>
      </c>
      <c r="AH85" s="7">
        <v>1.94</v>
      </c>
      <c r="AI85" s="7">
        <v>7.66</v>
      </c>
      <c r="AJ85" s="7">
        <v>30.65</v>
      </c>
      <c r="AK85" s="7">
        <v>122.2</v>
      </c>
      <c r="AL85" s="8">
        <v>275.5</v>
      </c>
    </row>
    <row r="86" spans="1:51" ht="18" x14ac:dyDescent="0.25">
      <c r="A86" s="143"/>
      <c r="B86" s="5" t="s">
        <v>208</v>
      </c>
      <c r="E86" s="5" t="s">
        <v>209</v>
      </c>
      <c r="H86" s="5" t="s">
        <v>210</v>
      </c>
      <c r="I86" s="5"/>
      <c r="J86" s="5"/>
      <c r="M86" s="7" t="s">
        <v>311</v>
      </c>
      <c r="N86" s="23" t="s">
        <v>306</v>
      </c>
      <c r="O86" s="7">
        <v>2.8350000000000001E-4</v>
      </c>
      <c r="P86" s="7">
        <v>2.8620000000000002E-4</v>
      </c>
      <c r="X86" s="14">
        <v>105</v>
      </c>
      <c r="Y86" s="7">
        <v>0.42</v>
      </c>
      <c r="Z86" s="7">
        <v>1.63</v>
      </c>
      <c r="AA86" s="7">
        <v>6.58</v>
      </c>
      <c r="AB86" s="7">
        <v>26.31</v>
      </c>
      <c r="AC86" s="7">
        <v>105.2</v>
      </c>
      <c r="AD86" s="8">
        <v>236.7</v>
      </c>
      <c r="AE86" s="4"/>
      <c r="AF86" s="4"/>
    </row>
    <row r="87" spans="1:51" ht="15" x14ac:dyDescent="0.2">
      <c r="A87" s="143"/>
      <c r="B87" s="9" t="s">
        <v>186</v>
      </c>
      <c r="C87" s="10" t="s">
        <v>211</v>
      </c>
      <c r="E87" s="9" t="s">
        <v>212</v>
      </c>
      <c r="F87" s="10" t="s">
        <v>213</v>
      </c>
      <c r="H87" s="9" t="s">
        <v>187</v>
      </c>
      <c r="I87" s="10" t="s">
        <v>188</v>
      </c>
      <c r="M87" s="7" t="s">
        <v>312</v>
      </c>
      <c r="N87" s="7" t="s">
        <v>306</v>
      </c>
      <c r="O87" s="7">
        <v>2.018E-4</v>
      </c>
      <c r="P87" s="7">
        <v>2.018E-4</v>
      </c>
      <c r="X87" s="14">
        <v>110</v>
      </c>
      <c r="Y87" s="7">
        <v>0.43</v>
      </c>
      <c r="Z87" s="7">
        <v>1.71</v>
      </c>
      <c r="AA87" s="7">
        <v>6.85</v>
      </c>
      <c r="AB87" s="7">
        <v>27.39</v>
      </c>
      <c r="AC87" s="7">
        <v>109.4</v>
      </c>
      <c r="AD87" s="8">
        <v>246.4</v>
      </c>
      <c r="AE87" s="4"/>
      <c r="AF87" s="4"/>
    </row>
    <row r="88" spans="1:51" x14ac:dyDescent="0.2">
      <c r="A88" s="143"/>
      <c r="B88" s="7" t="s">
        <v>192</v>
      </c>
      <c r="C88" s="8">
        <v>0.23</v>
      </c>
      <c r="E88" s="7" t="s">
        <v>214</v>
      </c>
      <c r="F88" s="8">
        <v>0.26</v>
      </c>
      <c r="H88" s="76" t="s">
        <v>193</v>
      </c>
      <c r="I88" s="11">
        <v>6</v>
      </c>
      <c r="M88" s="7" t="s">
        <v>313</v>
      </c>
      <c r="N88" s="7" t="s">
        <v>306</v>
      </c>
      <c r="O88" s="7">
        <v>2.4379999999999999E-4</v>
      </c>
      <c r="P88" s="7">
        <v>2.4379999999999999E-4</v>
      </c>
      <c r="X88" s="14">
        <v>115</v>
      </c>
      <c r="Y88" s="7">
        <v>0.45</v>
      </c>
      <c r="Z88" s="7">
        <v>1.78</v>
      </c>
      <c r="AA88" s="7">
        <v>7.12</v>
      </c>
      <c r="AB88" s="7">
        <v>28.48</v>
      </c>
      <c r="AC88" s="7">
        <v>113.7</v>
      </c>
      <c r="AD88" s="8">
        <v>256.10000000000002</v>
      </c>
      <c r="AE88" s="4"/>
      <c r="AF88" s="4"/>
    </row>
    <row r="89" spans="1:51" x14ac:dyDescent="0.2">
      <c r="A89" s="143"/>
      <c r="B89" s="7" t="s">
        <v>200</v>
      </c>
      <c r="C89" s="8">
        <v>0.45</v>
      </c>
      <c r="H89" s="76" t="s">
        <v>198</v>
      </c>
      <c r="I89" s="11">
        <v>11</v>
      </c>
      <c r="M89" s="7" t="s">
        <v>314</v>
      </c>
      <c r="N89" s="7" t="s">
        <v>306</v>
      </c>
      <c r="O89" s="7">
        <v>2.407E-4</v>
      </c>
      <c r="P89" s="7">
        <v>2.407E-4</v>
      </c>
      <c r="X89" s="14">
        <v>120</v>
      </c>
      <c r="Y89" s="7">
        <v>0.46</v>
      </c>
      <c r="Z89" s="7">
        <v>1.86</v>
      </c>
      <c r="AA89" s="7">
        <v>7.39</v>
      </c>
      <c r="AB89" s="7">
        <v>29.56</v>
      </c>
      <c r="AC89" s="7">
        <v>117.9</v>
      </c>
      <c r="AD89" s="8">
        <v>265.8</v>
      </c>
      <c r="AE89" s="4"/>
      <c r="AF89" s="4"/>
    </row>
    <row r="90" spans="1:51" x14ac:dyDescent="0.2">
      <c r="A90" s="143"/>
      <c r="B90" s="7" t="s">
        <v>202</v>
      </c>
      <c r="C90" s="8">
        <v>0.68</v>
      </c>
      <c r="M90" s="7" t="s">
        <v>315</v>
      </c>
      <c r="N90" s="7" t="s">
        <v>306</v>
      </c>
      <c r="O90" s="7">
        <v>2.4230000000000001E-4</v>
      </c>
      <c r="P90" s="7">
        <v>2.4230000000000001E-4</v>
      </c>
      <c r="X90" s="14">
        <v>125</v>
      </c>
      <c r="Y90" s="7">
        <v>0.48</v>
      </c>
      <c r="Z90" s="7">
        <v>1.94</v>
      </c>
      <c r="AA90" s="7">
        <v>7.66</v>
      </c>
      <c r="AB90" s="7">
        <v>30.65</v>
      </c>
      <c r="AC90" s="7">
        <v>122.2</v>
      </c>
      <c r="AD90" s="8">
        <v>275.5</v>
      </c>
      <c r="AE90" s="4"/>
      <c r="AF90" s="4"/>
    </row>
    <row r="91" spans="1:51" x14ac:dyDescent="0.2">
      <c r="A91" s="143"/>
      <c r="B91" s="7" t="s">
        <v>204</v>
      </c>
      <c r="C91" s="8">
        <v>0.97</v>
      </c>
      <c r="M91" s="7" t="s">
        <v>316</v>
      </c>
      <c r="N91" s="7" t="s">
        <v>306</v>
      </c>
      <c r="O91" s="7">
        <v>1.685E-4</v>
      </c>
      <c r="P91" s="7">
        <v>1.685E-4</v>
      </c>
      <c r="Y91" s="4"/>
      <c r="Z91" s="4"/>
      <c r="AA91" s="4"/>
      <c r="AB91" s="4"/>
      <c r="AC91" s="4"/>
      <c r="AD91" s="4"/>
      <c r="AE91" s="4"/>
      <c r="AF91" s="4"/>
    </row>
    <row r="92" spans="1:51" x14ac:dyDescent="0.2">
      <c r="A92" s="143"/>
      <c r="M92" s="7" t="s">
        <v>317</v>
      </c>
      <c r="N92" s="7" t="s">
        <v>306</v>
      </c>
      <c r="O92" s="7">
        <v>2.3690000000000001E-4</v>
      </c>
      <c r="P92" s="7">
        <v>2.3690000000000001E-4</v>
      </c>
      <c r="Y92" s="4"/>
      <c r="Z92" s="4"/>
      <c r="AA92" s="4"/>
      <c r="AB92" s="4"/>
      <c r="AC92" s="4"/>
      <c r="AD92" s="4"/>
      <c r="AE92" s="4"/>
      <c r="AF92" s="4"/>
    </row>
    <row r="93" spans="1:51" x14ac:dyDescent="0.2">
      <c r="A93" s="143"/>
      <c r="M93" s="7" t="s">
        <v>304</v>
      </c>
      <c r="N93" s="7" t="s">
        <v>306</v>
      </c>
      <c r="O93" s="7">
        <v>1.6799999999999999E-4</v>
      </c>
      <c r="P93" s="7">
        <v>2.018E-4</v>
      </c>
      <c r="Y93" s="4"/>
      <c r="Z93" s="4"/>
      <c r="AA93" s="4"/>
      <c r="AB93" s="4"/>
      <c r="AC93" s="4"/>
      <c r="AD93" s="4"/>
      <c r="AE93" s="4"/>
      <c r="AF93" s="4"/>
    </row>
    <row r="94" spans="1:51" x14ac:dyDescent="0.2">
      <c r="A94" s="143"/>
      <c r="M94" s="7" t="s">
        <v>305</v>
      </c>
      <c r="N94" s="7" t="s">
        <v>306</v>
      </c>
      <c r="O94" s="7">
        <v>2.0770000000000001E-4</v>
      </c>
      <c r="P94" s="7">
        <v>2.0900000000000001E-4</v>
      </c>
      <c r="Y94" s="4"/>
      <c r="Z94" s="4"/>
      <c r="AA94" s="4"/>
      <c r="AB94" s="4"/>
      <c r="AC94" s="4"/>
      <c r="AD94" s="4"/>
      <c r="AE94" s="4"/>
      <c r="AF94" s="4"/>
    </row>
    <row r="95" spans="1:51" ht="15" thickBot="1" x14ac:dyDescent="0.25">
      <c r="A95" s="145"/>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7"/>
      <c r="Z95" s="147"/>
      <c r="AA95" s="147"/>
      <c r="AB95" s="147"/>
      <c r="AC95" s="147"/>
      <c r="AD95" s="147"/>
      <c r="AE95" s="146"/>
      <c r="AF95" s="147"/>
      <c r="AG95" s="147"/>
      <c r="AH95" s="147"/>
      <c r="AI95" s="147"/>
      <c r="AJ95" s="147"/>
      <c r="AK95" s="147"/>
      <c r="AL95" s="147"/>
      <c r="AM95" s="147"/>
      <c r="AN95" s="147"/>
      <c r="AO95" s="147"/>
      <c r="AP95" s="147"/>
      <c r="AQ95" s="147"/>
      <c r="AR95" s="147"/>
      <c r="AS95" s="147"/>
      <c r="AT95" s="147"/>
      <c r="AU95" s="147"/>
      <c r="AV95" s="147"/>
      <c r="AW95" s="147"/>
      <c r="AX95" s="147"/>
      <c r="AY95" s="147"/>
    </row>
    <row r="96" spans="1:51" x14ac:dyDescent="0.2">
      <c r="Y96" s="4"/>
      <c r="AF96" s="4"/>
    </row>
    <row r="97" spans="2:43" ht="18" x14ac:dyDescent="0.25">
      <c r="B97" s="5" t="s">
        <v>5</v>
      </c>
      <c r="M97" s="4"/>
      <c r="N97" s="4"/>
      <c r="O97" s="4"/>
      <c r="P97" s="4"/>
      <c r="Y97" s="4"/>
      <c r="AF97" s="4"/>
    </row>
    <row r="98" spans="2:43" ht="45" x14ac:dyDescent="0.2">
      <c r="B98" s="9"/>
      <c r="C98" s="10" t="s">
        <v>215</v>
      </c>
      <c r="D98" s="9" t="s">
        <v>216</v>
      </c>
      <c r="E98" s="9" t="s">
        <v>217</v>
      </c>
      <c r="F98" s="9" t="s">
        <v>218</v>
      </c>
      <c r="G98" s="9" t="s">
        <v>219</v>
      </c>
      <c r="H98" s="9" t="s">
        <v>220</v>
      </c>
      <c r="I98" s="9" t="s">
        <v>319</v>
      </c>
      <c r="J98" s="10" t="s">
        <v>320</v>
      </c>
      <c r="K98" s="10" t="s">
        <v>324</v>
      </c>
      <c r="L98" s="10" t="s">
        <v>325</v>
      </c>
      <c r="M98" s="9" t="s">
        <v>221</v>
      </c>
      <c r="N98" s="9" t="s">
        <v>222</v>
      </c>
      <c r="O98" s="9" t="s">
        <v>223</v>
      </c>
      <c r="P98" s="9" t="s">
        <v>73</v>
      </c>
      <c r="Q98" s="9" t="s">
        <v>271</v>
      </c>
      <c r="W98" s="4"/>
      <c r="X98" s="4"/>
      <c r="AF98" s="4"/>
    </row>
    <row r="99" spans="2:43" ht="15" x14ac:dyDescent="0.25">
      <c r="B99" s="7" t="s">
        <v>85</v>
      </c>
      <c r="C99" s="11" t="e">
        <f>VLOOKUP('Cycling Dryer'!C9:D9,Calculations!B79:C83,2,FALSE)</f>
        <v>#N/A</v>
      </c>
      <c r="D99" s="8" t="e">
        <f>VLOOKUP('Cycling Dryer'!C9,Calculations!E79:F83,2,FALSE)</f>
        <v>#N/A</v>
      </c>
      <c r="E99" s="11" t="e">
        <f>C5</f>
        <v>#DIV/0!</v>
      </c>
      <c r="F99" s="26">
        <f>C46</f>
        <v>7.9000000000000008E-3</v>
      </c>
      <c r="G99" s="8">
        <f>C47</f>
        <v>0.92500000000000004</v>
      </c>
      <c r="H99" s="8">
        <f>C48</f>
        <v>0.65</v>
      </c>
      <c r="I99" s="170" t="str">
        <f>IFERROR(VLOOKUP(Summary!$C$9,Calculations!$M$79:$P$94,3,FALSE),"")</f>
        <v/>
      </c>
      <c r="J99" s="170" t="str">
        <f>IFERROR(VLOOKUP(Summary!$C$9,Calculations!$M$79:$P$94,4,FALSE),"")</f>
        <v/>
      </c>
      <c r="K99" s="170" t="e">
        <f>M99*I99</f>
        <v>#VALUE!</v>
      </c>
      <c r="L99" s="170" t="e">
        <f>M99*J99</f>
        <v>#VALUE!</v>
      </c>
      <c r="M99" s="11">
        <f>IFERROR(ROUND(C3*E99*F99*C99*(1-H99)*G99*C4,2),0)</f>
        <v>0</v>
      </c>
      <c r="N99" s="8">
        <f>IFERROR(ROUND(K99,4),0)</f>
        <v>0</v>
      </c>
      <c r="O99" s="11">
        <f>$C$6</f>
        <v>0</v>
      </c>
      <c r="P99" s="8">
        <f>IFERROR(ROUND(MIN($C$6*G6,($M$99*$G$4)+(N99*$G$5),500000),2),"")</f>
        <v>0</v>
      </c>
      <c r="Q99" s="8">
        <f>IF(P99=0,0,M99*G7)</f>
        <v>0</v>
      </c>
      <c r="W99" s="4"/>
      <c r="X99" s="4"/>
      <c r="AF99" s="4"/>
      <c r="AP99" s="6"/>
      <c r="AQ99" s="6"/>
    </row>
    <row r="101" spans="2:43" ht="30" x14ac:dyDescent="0.2">
      <c r="B101" s="9"/>
      <c r="C101" s="10" t="s">
        <v>215</v>
      </c>
      <c r="D101" s="9" t="s">
        <v>216</v>
      </c>
      <c r="E101" s="9" t="s">
        <v>224</v>
      </c>
      <c r="F101" s="9" t="s">
        <v>225</v>
      </c>
      <c r="G101" s="9" t="s">
        <v>226</v>
      </c>
      <c r="H101" s="9" t="s">
        <v>227</v>
      </c>
      <c r="I101" s="9" t="s">
        <v>319</v>
      </c>
      <c r="J101" s="10" t="s">
        <v>320</v>
      </c>
      <c r="K101" s="10" t="s">
        <v>324</v>
      </c>
      <c r="L101" s="10" t="s">
        <v>325</v>
      </c>
      <c r="M101" s="9" t="s">
        <v>221</v>
      </c>
      <c r="N101" s="9" t="s">
        <v>222</v>
      </c>
      <c r="O101" s="9" t="s">
        <v>223</v>
      </c>
      <c r="P101" s="9" t="s">
        <v>73</v>
      </c>
      <c r="Q101" s="9" t="s">
        <v>271</v>
      </c>
    </row>
    <row r="102" spans="2:43" x14ac:dyDescent="0.2">
      <c r="B102" s="7" t="s">
        <v>228</v>
      </c>
      <c r="C102" s="11" t="e">
        <f>VLOOKUP('Air Nozzle'!C$6,Calculations!$B$80:$C$83,2,FALSE)</f>
        <v>#N/A</v>
      </c>
      <c r="D102" s="8" t="e">
        <f>VLOOKUP('Air Nozzle'!C$6,Calculations!$E$79:$F$83,2,FALSE)</f>
        <v>#N/A</v>
      </c>
      <c r="E102" s="11" t="str">
        <f>IFERROR(VLOOKUP('Air Nozzle'!C$8,Calculations!$H$79:$J$81,2,FALSE),"")</f>
        <v/>
      </c>
      <c r="F102" s="11" t="str">
        <f>IFERROR(VLOOKUP('Air Nozzle'!C$8,Calculations!$H$87:$J$89,2,FALSE),"")</f>
        <v/>
      </c>
      <c r="G102" s="8" t="str">
        <f>IFERROR(VLOOKUP('Air Nozzle'!C$7,Calculations!$U$79:$V$85,2,FALSE),"")</f>
        <v/>
      </c>
      <c r="H102" s="23">
        <f>$C$49</f>
        <v>0.05</v>
      </c>
      <c r="I102" s="170" t="str">
        <f>IFERROR(VLOOKUP(Summary!$C$9,Calculations!$M$79:$P$94,3,FALSE),"")</f>
        <v/>
      </c>
      <c r="J102" s="170" t="str">
        <f>IFERROR(VLOOKUP(Summary!$C$9,Calculations!$M$79:$P$94,4,FALSE),"")</f>
        <v/>
      </c>
      <c r="K102" s="8" t="e">
        <f>M102*I102</f>
        <v>#VALUE!</v>
      </c>
      <c r="L102" s="8" t="e">
        <f>M102*J102</f>
        <v>#VALUE!</v>
      </c>
      <c r="M102" s="11">
        <f>IFERROR(ROUND((E$102-F$102)*G$102*C$102*H$102*'Air Nozzle'!C9,2),0)</f>
        <v>0</v>
      </c>
      <c r="N102" s="8">
        <f>IFERROR(ROUND(K102,4),0)</f>
        <v>0</v>
      </c>
      <c r="O102" s="11">
        <f>'Air Nozzle'!C$12</f>
        <v>0</v>
      </c>
      <c r="P102" s="8">
        <f>IFERROR(ROUND(MIN('Air Nozzle'!C12*$G$6,($G$4*M102)+(N102*$G$5),500000),2),"")</f>
        <v>0</v>
      </c>
      <c r="Q102" s="8">
        <f>IF(P102=0,0,M102*$G$7)</f>
        <v>0</v>
      </c>
    </row>
    <row r="103" spans="2:43" x14ac:dyDescent="0.2">
      <c r="B103" s="7" t="s">
        <v>228</v>
      </c>
      <c r="C103" s="11" t="e">
        <f>VLOOKUP('Air Nozzle'!D$6,Calculations!$B$80:$C$83,2,FALSE)</f>
        <v>#N/A</v>
      </c>
      <c r="D103" s="8" t="e">
        <f>VLOOKUP('Air Nozzle'!D$6,Calculations!$E$79:$F$83,2,FALSE)</f>
        <v>#N/A</v>
      </c>
      <c r="E103" s="11" t="str">
        <f>IFERROR(VLOOKUP('Air Nozzle'!D$8,Calculations!$H$79:$J$81,2,FALSE),"")</f>
        <v/>
      </c>
      <c r="F103" s="11" t="str">
        <f>IFERROR(VLOOKUP('Air Nozzle'!D$8,Calculations!$H$87:$J$89,2,FALSE),"")</f>
        <v/>
      </c>
      <c r="G103" s="8" t="str">
        <f>IFERROR(VLOOKUP('Air Nozzle'!D$7,Calculations!$U$79:$V$85,2,FALSE),"")</f>
        <v/>
      </c>
      <c r="H103" s="23">
        <f t="shared" ref="H103:H105" si="0">$C$49</f>
        <v>0.05</v>
      </c>
      <c r="I103" s="170" t="str">
        <f>IFERROR(VLOOKUP(Summary!$C$9,Calculations!$M$79:$P$94,3,FALSE),"")</f>
        <v/>
      </c>
      <c r="J103" s="170" t="str">
        <f>IFERROR(VLOOKUP(Summary!$C$9,Calculations!$M$79:$P$94,4,FALSE),"")</f>
        <v/>
      </c>
      <c r="K103" s="8" t="e">
        <f t="shared" ref="K103:K105" si="1">M103*I103</f>
        <v>#VALUE!</v>
      </c>
      <c r="L103" s="8" t="e">
        <f t="shared" ref="L103:L105" si="2">M103*J103</f>
        <v>#VALUE!</v>
      </c>
      <c r="M103" s="11">
        <f>IFERROR(ROUND((E103-F103)*G103*C103*H103*'Air Nozzle'!D9,2),0)</f>
        <v>0</v>
      </c>
      <c r="N103" s="8">
        <f t="shared" ref="N103:N105" si="3">IFERROR(ROUND(K103,4),0)</f>
        <v>0</v>
      </c>
      <c r="O103" s="11">
        <f>'Air Nozzle'!D$12</f>
        <v>0</v>
      </c>
      <c r="P103" s="8">
        <f>IFERROR(ROUND(MIN('Air Nozzle'!D12*$G$6,($G$4*M103)+(N103*$G$5),500000),2),"")</f>
        <v>0</v>
      </c>
      <c r="Q103" s="8">
        <f>IF(P103=0,0,M103*$G$7)</f>
        <v>0</v>
      </c>
    </row>
    <row r="104" spans="2:43" x14ac:dyDescent="0.2">
      <c r="B104" s="7" t="s">
        <v>228</v>
      </c>
      <c r="C104" s="11" t="e">
        <f>VLOOKUP('Air Nozzle'!E$6,Calculations!$B$80:$C$83,2,FALSE)</f>
        <v>#N/A</v>
      </c>
      <c r="D104" s="8" t="e">
        <f>VLOOKUP('Air Nozzle'!E$6,Calculations!$E$79:$F$83,2,FALSE)</f>
        <v>#N/A</v>
      </c>
      <c r="E104" s="11" t="str">
        <f>IFERROR(VLOOKUP('Air Nozzle'!E$8,Calculations!$H$79:$J$81,2,FALSE),"")</f>
        <v/>
      </c>
      <c r="F104" s="11" t="str">
        <f>IFERROR(VLOOKUP('Air Nozzle'!E$8,Calculations!$H$87:$J$89,2,FALSE),"")</f>
        <v/>
      </c>
      <c r="G104" s="8" t="str">
        <f>IFERROR(VLOOKUP('Air Nozzle'!E$7,Calculations!$U$79:$V$85,2,FALSE),"")</f>
        <v/>
      </c>
      <c r="H104" s="23">
        <f t="shared" si="0"/>
        <v>0.05</v>
      </c>
      <c r="I104" s="170" t="str">
        <f>IFERROR(VLOOKUP(Summary!$C$9,Calculations!$M$79:$P$94,3,FALSE),"")</f>
        <v/>
      </c>
      <c r="J104" s="170" t="str">
        <f>IFERROR(VLOOKUP(Summary!$C$9,Calculations!$M$79:$P$94,4,FALSE),"")</f>
        <v/>
      </c>
      <c r="K104" s="8" t="e">
        <f t="shared" si="1"/>
        <v>#VALUE!</v>
      </c>
      <c r="L104" s="8" t="e">
        <f t="shared" si="2"/>
        <v>#VALUE!</v>
      </c>
      <c r="M104" s="11">
        <f>IFERROR(ROUND((E104-F104)*G104*C104*H104*'Air Nozzle'!E9,2),0)</f>
        <v>0</v>
      </c>
      <c r="N104" s="8">
        <f>IFERROR(ROUND(K104,4),0)</f>
        <v>0</v>
      </c>
      <c r="O104" s="11">
        <f>'Air Nozzle'!E$12</f>
        <v>0</v>
      </c>
      <c r="P104" s="8">
        <f>IFERROR(ROUND(MIN('Air Nozzle'!E12*$G$6,($G$4*M104)+(N104*$G$5),500000),2),"")</f>
        <v>0</v>
      </c>
      <c r="Q104" s="8">
        <f>IF(P104=0,0,M104*$G$7)</f>
        <v>0</v>
      </c>
    </row>
    <row r="105" spans="2:43" x14ac:dyDescent="0.2">
      <c r="B105" s="7" t="s">
        <v>228</v>
      </c>
      <c r="C105" s="11" t="e">
        <f>VLOOKUP('Air Nozzle'!F$6,Calculations!$B$80:$C$83,2,FALSE)</f>
        <v>#N/A</v>
      </c>
      <c r="D105" s="8" t="e">
        <f>VLOOKUP('Air Nozzle'!F$6,Calculations!$E$79:$F$83,2,FALSE)</f>
        <v>#N/A</v>
      </c>
      <c r="E105" s="11" t="str">
        <f>IFERROR(VLOOKUP('Air Nozzle'!F$8,Calculations!$H$79:$J$81,2,FALSE),"")</f>
        <v/>
      </c>
      <c r="F105" s="11" t="str">
        <f>IFERROR(VLOOKUP('Air Nozzle'!F$8,Calculations!$H$87:$J$89,2,FALSE),"")</f>
        <v/>
      </c>
      <c r="G105" s="8" t="str">
        <f>IFERROR(VLOOKUP('Air Nozzle'!F$7,Calculations!$U$79:$V$85,2,FALSE),"")</f>
        <v/>
      </c>
      <c r="H105" s="23">
        <f t="shared" si="0"/>
        <v>0.05</v>
      </c>
      <c r="I105" s="170" t="str">
        <f>IFERROR(VLOOKUP(Summary!$C$9,Calculations!$M$79:$P$94,3,FALSE),"")</f>
        <v/>
      </c>
      <c r="J105" s="170" t="str">
        <f>IFERROR(VLOOKUP(Summary!$C$9,Calculations!$M$79:$P$94,4,FALSE),"")</f>
        <v/>
      </c>
      <c r="K105" s="8" t="e">
        <f t="shared" si="1"/>
        <v>#VALUE!</v>
      </c>
      <c r="L105" s="8" t="e">
        <f t="shared" si="2"/>
        <v>#VALUE!</v>
      </c>
      <c r="M105" s="11">
        <f>IFERROR(ROUND((E105-F105)*G105*C105*H105*'Air Nozzle'!F9,2),0)</f>
        <v>0</v>
      </c>
      <c r="N105" s="8">
        <f t="shared" si="3"/>
        <v>0</v>
      </c>
      <c r="O105" s="11">
        <f>'Air Nozzle'!F$12</f>
        <v>0</v>
      </c>
      <c r="P105" s="8">
        <f>IFERROR(ROUND(MIN('Air Nozzle'!F12*$G$6,($G$4*M105)+(N105*$G$5),500000),2),"")</f>
        <v>0</v>
      </c>
      <c r="Q105" s="8">
        <f>IF(P105=0,0,M105*$G$7)</f>
        <v>0</v>
      </c>
    </row>
    <row r="107" spans="2:43" ht="30" x14ac:dyDescent="0.2">
      <c r="B107" s="9"/>
      <c r="C107" s="10" t="s">
        <v>215</v>
      </c>
      <c r="D107" s="9" t="s">
        <v>216</v>
      </c>
      <c r="E107" s="9" t="s">
        <v>229</v>
      </c>
      <c r="F107" s="9" t="s">
        <v>231</v>
      </c>
      <c r="G107" s="9" t="s">
        <v>232</v>
      </c>
      <c r="H107" s="9" t="s">
        <v>233</v>
      </c>
      <c r="I107" s="9" t="s">
        <v>230</v>
      </c>
      <c r="J107" s="9" t="s">
        <v>319</v>
      </c>
      <c r="K107" s="10" t="s">
        <v>320</v>
      </c>
      <c r="L107" s="10" t="s">
        <v>324</v>
      </c>
      <c r="M107" s="10" t="s">
        <v>325</v>
      </c>
      <c r="N107" s="9" t="s">
        <v>95</v>
      </c>
      <c r="O107" s="9" t="s">
        <v>96</v>
      </c>
      <c r="P107" s="9" t="s">
        <v>223</v>
      </c>
      <c r="Q107" s="9" t="s">
        <v>73</v>
      </c>
      <c r="R107" s="9" t="s">
        <v>271</v>
      </c>
      <c r="AG107" s="1"/>
      <c r="AH107" s="1"/>
    </row>
    <row r="108" spans="2:43" x14ac:dyDescent="0.2">
      <c r="B108" s="7" t="s">
        <v>234</v>
      </c>
      <c r="C108" s="11" t="e">
        <f>VLOOKUP('Condensate Drains'!C6,Calculations!$B$79:$C$83,2,FALSE)</f>
        <v>#N/A</v>
      </c>
      <c r="D108" s="8" t="e">
        <f>VLOOKUP('Condensate Drains'!C6,Calculations!$E$79:$F$83,2,FALSE)</f>
        <v>#N/A</v>
      </c>
      <c r="E108" s="8" t="str">
        <f>IFERROR(INDEX($Y$81:$AD$90,MATCH('Condensate Drains'!C9,$X$81:$X$90,0),MATCH('Condensate Drains'!C7,$Y$80:$AD$80,0)),"")</f>
        <v/>
      </c>
      <c r="F108" s="11">
        <v>146</v>
      </c>
      <c r="G108" s="8" t="str">
        <f>IFERROR(VLOOKUP('Condensate Drains'!C6,Calculations!$B$87:$C$91,2,0),"")</f>
        <v/>
      </c>
      <c r="H108" s="23">
        <v>0.75</v>
      </c>
      <c r="I108" s="8" t="str">
        <f>IFERROR(VLOOKUP('Condensate Drains'!C8,$R$80:$S$85,2,FALSE),"")</f>
        <v/>
      </c>
      <c r="J108" s="170" t="str">
        <f>IFERROR(VLOOKUP(Summary!$C$9,Calculations!$M$79:$P$94,3,FALSE),"")</f>
        <v/>
      </c>
      <c r="K108" s="170" t="str">
        <f>IFERROR(VLOOKUP(Summary!$C$9,Calculations!$M$79:$P$94,4,FALSE),"")</f>
        <v/>
      </c>
      <c r="L108" s="8" t="e">
        <f>N108*J108</f>
        <v>#VALUE!</v>
      </c>
      <c r="M108" s="26" t="e">
        <f>N108*K108</f>
        <v>#VALUE!</v>
      </c>
      <c r="N108" s="11">
        <f>IFERROR(ROUND(E108*I108*F108*G108*H108*'Condensate Drains'!C10,2),0)</f>
        <v>0</v>
      </c>
      <c r="O108" s="8">
        <f>IFERROR(ROUND(M108,4),0)</f>
        <v>0</v>
      </c>
      <c r="P108" s="11">
        <f>'Condensate Drains'!C13</f>
        <v>0</v>
      </c>
      <c r="Q108" s="8">
        <f>IFERROR(ROUND(MIN('Condensate Drains'!C13*$G$6,($G$4*N108)+(O108*$G$5),500000),2),"")</f>
        <v>0</v>
      </c>
      <c r="R108" s="8">
        <f>IF(Q108=0,0,N108*$G$7)</f>
        <v>0</v>
      </c>
      <c r="AG108" s="1"/>
      <c r="AH108" s="1"/>
    </row>
    <row r="109" spans="2:43" x14ac:dyDescent="0.2">
      <c r="B109" s="7" t="s">
        <v>234</v>
      </c>
      <c r="C109" s="11" t="e">
        <f>VLOOKUP('Condensate Drains'!D6,Calculations!$B$79:$C$83,2,FALSE)</f>
        <v>#N/A</v>
      </c>
      <c r="D109" s="8" t="e">
        <f>VLOOKUP('Condensate Drains'!D6,Calculations!$E$79:$F$83,2,FALSE)</f>
        <v>#N/A</v>
      </c>
      <c r="E109" s="8" t="str">
        <f>IFERROR(INDEX($Y$81:$AD$90,MATCH('Condensate Drains'!D9,$X$81:$X$90,0),MATCH('Condensate Drains'!D7,$Y$80:$AD$80,0)),"")</f>
        <v/>
      </c>
      <c r="F109" s="11">
        <v>146</v>
      </c>
      <c r="G109" s="8" t="str">
        <f>IFERROR(VLOOKUP('Condensate Drains'!D6,Calculations!$B$87:$C$91,2,0),"")</f>
        <v/>
      </c>
      <c r="H109" s="23">
        <v>0.75</v>
      </c>
      <c r="I109" s="8" t="str">
        <f>IFERROR(VLOOKUP('Condensate Drains'!D8,$R$80:$S$85,2,FALSE),"")</f>
        <v/>
      </c>
      <c r="J109" s="170" t="str">
        <f>IFERROR(VLOOKUP(Summary!$C$9,Calculations!$M$79:$P$94,3,FALSE),"")</f>
        <v/>
      </c>
      <c r="K109" s="170" t="str">
        <f>IFERROR(VLOOKUP(Summary!$C$9,Calculations!$M$79:$P$94,4,FALSE),"")</f>
        <v/>
      </c>
      <c r="L109" s="8" t="e">
        <f>N109*J109</f>
        <v>#VALUE!</v>
      </c>
      <c r="M109" s="8" t="e">
        <f>N109*K109</f>
        <v>#VALUE!</v>
      </c>
      <c r="N109" s="11">
        <f>IFERROR(ROUND(E109*I109*F109*G109*H109*'Condensate Drains'!D10,2),0)</f>
        <v>0</v>
      </c>
      <c r="O109" s="8">
        <f t="shared" ref="O109:O111" si="4">IFERROR(ROUND(M109,4),0)</f>
        <v>0</v>
      </c>
      <c r="P109" s="11">
        <f>'Condensate Drains'!D13</f>
        <v>0</v>
      </c>
      <c r="Q109" s="8">
        <f>IFERROR(ROUND(MIN('Condensate Drains'!D13*$G$6,($G$4*N109)+(O109*$G$5),500000),2),"")</f>
        <v>0</v>
      </c>
      <c r="R109" s="8">
        <f>IF(Q109=0,0,N109*$G$7)</f>
        <v>0</v>
      </c>
      <c r="AG109" s="1"/>
      <c r="AH109" s="1"/>
    </row>
    <row r="110" spans="2:43" x14ac:dyDescent="0.2">
      <c r="B110" s="7" t="s">
        <v>234</v>
      </c>
      <c r="C110" s="11" t="e">
        <f>VLOOKUP('Condensate Drains'!E6,Calculations!$B$79:$C$83,2,FALSE)</f>
        <v>#N/A</v>
      </c>
      <c r="D110" s="8" t="e">
        <f>VLOOKUP('Condensate Drains'!E6,Calculations!$E$79:$F$83,2,FALSE)</f>
        <v>#N/A</v>
      </c>
      <c r="E110" s="8" t="str">
        <f>IFERROR(INDEX($Y$81:$AD$90,MATCH('Condensate Drains'!E9,$X$81:$X$90,0),MATCH('Condensate Drains'!E7,$Y$80:$AD$80,0)),"")</f>
        <v/>
      </c>
      <c r="F110" s="11">
        <v>146</v>
      </c>
      <c r="G110" s="8" t="str">
        <f>IFERROR(VLOOKUP('Condensate Drains'!E6,Calculations!$B$87:$C$91,2,0),"")</f>
        <v/>
      </c>
      <c r="H110" s="23">
        <v>0.75</v>
      </c>
      <c r="I110" s="8" t="str">
        <f>IFERROR(VLOOKUP('Condensate Drains'!E8,$R$80:$S$85,2,FALSE),"")</f>
        <v/>
      </c>
      <c r="J110" s="170" t="str">
        <f>IFERROR(VLOOKUP(Summary!$C$9,Calculations!$M$79:$P$94,3,FALSE),"")</f>
        <v/>
      </c>
      <c r="K110" s="170" t="str">
        <f>IFERROR(VLOOKUP(Summary!$C$9,Calculations!$M$79:$P$94,4,FALSE),"")</f>
        <v/>
      </c>
      <c r="L110" s="8" t="e">
        <f>N110*J110</f>
        <v>#VALUE!</v>
      </c>
      <c r="M110" s="8" t="e">
        <f>N110*K110</f>
        <v>#VALUE!</v>
      </c>
      <c r="N110" s="11">
        <f>IFERROR(ROUND(E110*I110*F110*G110*H110*'Condensate Drains'!E10,2),0)</f>
        <v>0</v>
      </c>
      <c r="O110" s="8">
        <f t="shared" si="4"/>
        <v>0</v>
      </c>
      <c r="P110" s="11">
        <f>'Condensate Drains'!E13</f>
        <v>0</v>
      </c>
      <c r="Q110" s="8">
        <f>IFERROR(ROUND(MIN('Condensate Drains'!E13*$G$6,($G$4*N110)+(O110*$G$5),500000),2),"")</f>
        <v>0</v>
      </c>
      <c r="R110" s="8">
        <f>IF(Q110=0,0,N110*$G$7)</f>
        <v>0</v>
      </c>
      <c r="AG110" s="1"/>
      <c r="AH110" s="1"/>
    </row>
    <row r="111" spans="2:43" x14ac:dyDescent="0.2">
      <c r="B111" s="7" t="s">
        <v>234</v>
      </c>
      <c r="C111" s="11" t="e">
        <f>VLOOKUP('Condensate Drains'!F6,Calculations!$B$79:$C$83,2,FALSE)</f>
        <v>#N/A</v>
      </c>
      <c r="D111" s="8" t="e">
        <f>VLOOKUP('Condensate Drains'!F6,Calculations!$E$79:$F$83,2,FALSE)</f>
        <v>#N/A</v>
      </c>
      <c r="E111" s="8" t="str">
        <f>IFERROR(INDEX($Y$81:$AD$90,MATCH('Condensate Drains'!F9,$X$81:$X$90,0),MATCH('Condensate Drains'!F7,$Y$80:$AD$80,0)),"")</f>
        <v/>
      </c>
      <c r="F111" s="11">
        <v>146</v>
      </c>
      <c r="G111" s="8" t="str">
        <f>IFERROR(VLOOKUP('Condensate Drains'!F6,Calculations!$B$87:$C$91,2,0),"")</f>
        <v/>
      </c>
      <c r="H111" s="23">
        <v>0.75</v>
      </c>
      <c r="I111" s="8" t="str">
        <f>IFERROR(VLOOKUP('Condensate Drains'!F8,$R$80:$S$85,2,FALSE),"")</f>
        <v/>
      </c>
      <c r="J111" s="170" t="str">
        <f>IFERROR(VLOOKUP(Summary!$C$9,Calculations!$M$79:$P$94,3,FALSE),"")</f>
        <v/>
      </c>
      <c r="K111" s="170" t="str">
        <f>IFERROR(VLOOKUP(Summary!$C$9,Calculations!$M$79:$P$94,4,FALSE),"")</f>
        <v/>
      </c>
      <c r="L111" s="8" t="e">
        <f>N111*J111</f>
        <v>#VALUE!</v>
      </c>
      <c r="M111" s="8" t="e">
        <f>N111*K111</f>
        <v>#VALUE!</v>
      </c>
      <c r="N111" s="11">
        <f>IFERROR(ROUND(E111*I111*F111*G111*H111*'Condensate Drains'!F10,2),0)</f>
        <v>0</v>
      </c>
      <c r="O111" s="8">
        <f t="shared" si="4"/>
        <v>0</v>
      </c>
      <c r="P111" s="11">
        <f>'Condensate Drains'!F13</f>
        <v>0</v>
      </c>
      <c r="Q111" s="8">
        <f>IFERROR(ROUND(MIN('Condensate Drains'!F13*$G$6,($G$4*N111)+(O111*$G$5),500000),2),"")</f>
        <v>0</v>
      </c>
      <c r="R111" s="8">
        <f>IF(Q111=0,0,N111*$G$7)</f>
        <v>0</v>
      </c>
      <c r="AG111" s="1"/>
      <c r="AH111" s="1"/>
    </row>
    <row r="113" spans="2:33" ht="30" x14ac:dyDescent="0.2">
      <c r="B113" s="9"/>
      <c r="C113" s="10" t="s">
        <v>235</v>
      </c>
      <c r="D113" s="9" t="s">
        <v>215</v>
      </c>
      <c r="E113" s="9" t="s">
        <v>236</v>
      </c>
      <c r="F113" s="9" t="s">
        <v>237</v>
      </c>
      <c r="G113" s="9" t="s">
        <v>238</v>
      </c>
      <c r="H113" s="9" t="s">
        <v>319</v>
      </c>
      <c r="I113" s="10" t="s">
        <v>320</v>
      </c>
      <c r="J113" s="10" t="s">
        <v>324</v>
      </c>
      <c r="K113" s="10" t="s">
        <v>325</v>
      </c>
      <c r="L113" s="9" t="s">
        <v>239</v>
      </c>
      <c r="M113" s="9" t="s">
        <v>222</v>
      </c>
      <c r="N113" s="9" t="s">
        <v>223</v>
      </c>
      <c r="O113" s="9" t="s">
        <v>73</v>
      </c>
      <c r="P113" s="9" t="s">
        <v>271</v>
      </c>
      <c r="AF113" s="4"/>
    </row>
    <row r="114" spans="2:33" x14ac:dyDescent="0.2">
      <c r="B114" s="7" t="s">
        <v>240</v>
      </c>
      <c r="C114" s="8" t="e">
        <f>VLOOKUP('Air Tanks'!C7,Calculations!E80:F83,2,FALSE)</f>
        <v>#N/A</v>
      </c>
      <c r="D114" s="11" t="e">
        <f>VLOOKUP('Air Tanks'!C7,Calculations!B80:C83,2,FALSE)</f>
        <v>#N/A</v>
      </c>
      <c r="E114" s="8">
        <f>C53</f>
        <v>0.92</v>
      </c>
      <c r="F114" s="8">
        <f>C54</f>
        <v>0.1</v>
      </c>
      <c r="G114" s="8">
        <f>C55</f>
        <v>0.92</v>
      </c>
      <c r="H114" s="170" t="str">
        <f>IFERROR(VLOOKUP(Summary!$C$9,Calculations!$M$79:$P$94,3,FALSE),"")</f>
        <v/>
      </c>
      <c r="I114" s="170" t="str">
        <f>IFERROR(VLOOKUP(Summary!$C$9,Calculations!$M$79:$P$94,4,FALSE),"")</f>
        <v/>
      </c>
      <c r="J114" s="170" t="e">
        <f>L114*H114</f>
        <v>#VALUE!</v>
      </c>
      <c r="K114" s="170" t="e">
        <f>M114*I114</f>
        <v>#VALUE!</v>
      </c>
      <c r="L114" s="8">
        <f>IFERROR(ROUND((C$16*0.746*D$114*E$114*F$114*C$17)/G$114,2),0)</f>
        <v>0</v>
      </c>
      <c r="M114" s="8">
        <f>IFERROR(ROUND($J$114,4),0)</f>
        <v>0</v>
      </c>
      <c r="N114" s="8">
        <f>C18</f>
        <v>0</v>
      </c>
      <c r="O114" s="8">
        <f>IFERROR(ROUND(MIN(C18*$G$6,($G$4*L114)+(M114*$G$5),500000),2),"")</f>
        <v>0</v>
      </c>
      <c r="P114" s="8">
        <f>IF(O114=0,0,L114*G7)</f>
        <v>0</v>
      </c>
      <c r="AF114" s="4"/>
    </row>
    <row r="116" spans="2:33" ht="15" customHeight="1" x14ac:dyDescent="0.2">
      <c r="B116" s="329" t="s">
        <v>266</v>
      </c>
      <c r="C116" s="330"/>
      <c r="D116" s="330"/>
      <c r="E116" s="330"/>
      <c r="F116" s="330"/>
      <c r="G116" s="330"/>
      <c r="H116" s="330"/>
      <c r="I116" s="330"/>
      <c r="J116" s="330"/>
      <c r="K116" s="330"/>
      <c r="L116" s="330"/>
      <c r="M116" s="330"/>
      <c r="N116" s="330"/>
      <c r="O116" s="330"/>
      <c r="P116" s="330"/>
      <c r="Q116" s="331"/>
      <c r="AG116" s="1"/>
    </row>
    <row r="117" spans="2:33" ht="14.25" customHeight="1" x14ac:dyDescent="0.2">
      <c r="B117" s="332"/>
      <c r="C117" s="333"/>
      <c r="D117" s="333"/>
      <c r="E117" s="333"/>
      <c r="F117" s="333"/>
      <c r="G117" s="333"/>
      <c r="H117" s="333"/>
      <c r="I117" s="333"/>
      <c r="J117" s="333"/>
      <c r="K117" s="333"/>
      <c r="L117" s="333"/>
      <c r="M117" s="333"/>
      <c r="N117" s="333"/>
      <c r="O117" s="333"/>
      <c r="P117" s="333"/>
      <c r="Q117" s="334"/>
      <c r="AG117" s="1"/>
    </row>
    <row r="119" spans="2:33" ht="30" x14ac:dyDescent="0.2">
      <c r="B119" s="9"/>
      <c r="C119" s="9" t="s">
        <v>241</v>
      </c>
      <c r="D119" s="10" t="s">
        <v>215</v>
      </c>
      <c r="E119" s="9" t="s">
        <v>216</v>
      </c>
      <c r="F119" s="9" t="s">
        <v>242</v>
      </c>
      <c r="G119" s="9" t="s">
        <v>243</v>
      </c>
      <c r="H119" s="9" t="s">
        <v>244</v>
      </c>
      <c r="I119" s="9" t="s">
        <v>319</v>
      </c>
      <c r="J119" s="10" t="s">
        <v>320</v>
      </c>
      <c r="K119" s="9" t="s">
        <v>245</v>
      </c>
      <c r="L119" s="9" t="s">
        <v>299</v>
      </c>
      <c r="M119" s="9" t="s">
        <v>300</v>
      </c>
      <c r="N119" s="9" t="s">
        <v>221</v>
      </c>
      <c r="O119" s="9" t="s">
        <v>222</v>
      </c>
      <c r="P119" s="9" t="s">
        <v>223</v>
      </c>
      <c r="Q119" s="9" t="s">
        <v>73</v>
      </c>
      <c r="R119" s="9" t="s">
        <v>271</v>
      </c>
    </row>
    <row r="120" spans="2:33" x14ac:dyDescent="0.2">
      <c r="B120" s="7" t="s">
        <v>58</v>
      </c>
      <c r="C120" s="24">
        <f>C19</f>
        <v>0</v>
      </c>
      <c r="D120" s="11" t="e">
        <f>VLOOKUP(C20,AnnualHoursofOperation,2,FALSE)</f>
        <v>#N/A</v>
      </c>
      <c r="E120" s="8" t="e">
        <f>VLOOKUP(C20,CoincidenceFactor,2,FALSE)</f>
        <v>#N/A</v>
      </c>
      <c r="F120" s="12">
        <f>C59</f>
        <v>0.746</v>
      </c>
      <c r="G120" s="8">
        <f>C60</f>
        <v>0.92</v>
      </c>
      <c r="H120" s="8">
        <f>C61</f>
        <v>0.92</v>
      </c>
      <c r="I120" s="170" t="str">
        <f>IFERROR(VLOOKUP(Summary!$C$9,Calculations!$M$79:$P$94,3,FALSE),"")</f>
        <v/>
      </c>
      <c r="J120" s="170" t="str">
        <f>IFERROR(VLOOKUP(Summary!$C$9,Calculations!$M$79:$P$94,4,FALSE),"")</f>
        <v/>
      </c>
      <c r="K120" s="8">
        <f>C62</f>
        <v>0.05</v>
      </c>
      <c r="L120" s="8" t="e">
        <f>N120*J120</f>
        <v>#VALUE!</v>
      </c>
      <c r="M120" s="8" t="e">
        <f>N120*J120</f>
        <v>#VALUE!</v>
      </c>
      <c r="N120" s="28">
        <f>IFERROR(ROUND(C120*(F120/H120)*G120*D120*K120,2),0)</f>
        <v>0</v>
      </c>
      <c r="O120" s="8">
        <f>IFERROR(ROUND(L120,4),0)</f>
        <v>0</v>
      </c>
      <c r="P120" s="11">
        <f>C21</f>
        <v>0</v>
      </c>
      <c r="Q120" s="8">
        <f>IFERROR(IF(AND(C19&lt;40,ISBLANK(C19)),"Custom Project",ROUND(MIN($P$120*G6,(N120*G4)+(O120*G5),500000),2)),"")</f>
        <v>0</v>
      </c>
      <c r="R120" s="8">
        <f>IF(Q120=0,0,N120*G7)</f>
        <v>0</v>
      </c>
    </row>
    <row r="122" spans="2:33" ht="30" x14ac:dyDescent="0.2">
      <c r="B122" s="9"/>
      <c r="C122" s="9" t="s">
        <v>66</v>
      </c>
      <c r="D122" s="10" t="s">
        <v>241</v>
      </c>
      <c r="E122" s="10" t="s">
        <v>246</v>
      </c>
      <c r="F122" s="9" t="s">
        <v>216</v>
      </c>
      <c r="G122" s="9" t="s">
        <v>242</v>
      </c>
      <c r="H122" s="9" t="s">
        <v>243</v>
      </c>
      <c r="I122" s="9" t="s">
        <v>319</v>
      </c>
      <c r="J122" s="10" t="s">
        <v>320</v>
      </c>
      <c r="K122" s="9" t="s">
        <v>247</v>
      </c>
      <c r="L122" s="9" t="s">
        <v>299</v>
      </c>
      <c r="M122" s="9" t="s">
        <v>300</v>
      </c>
      <c r="N122" s="9" t="s">
        <v>248</v>
      </c>
      <c r="O122" s="9" t="s">
        <v>221</v>
      </c>
      <c r="P122" s="9" t="s">
        <v>222</v>
      </c>
      <c r="Q122" s="9" t="s">
        <v>223</v>
      </c>
      <c r="R122" s="9" t="s">
        <v>73</v>
      </c>
      <c r="S122" s="9" t="s">
        <v>271</v>
      </c>
      <c r="AG122" s="1"/>
    </row>
    <row r="123" spans="2:33" x14ac:dyDescent="0.2">
      <c r="B123" s="7" t="s">
        <v>62</v>
      </c>
      <c r="C123" s="24">
        <f>C25</f>
        <v>0</v>
      </c>
      <c r="D123" s="11">
        <f>C22</f>
        <v>0</v>
      </c>
      <c r="E123" s="11" t="e">
        <f>VLOOKUP(C23,AnnualHoursofOperation,2,FALSE)</f>
        <v>#N/A</v>
      </c>
      <c r="F123" s="8" t="e">
        <f>VLOOKUP(C23,CoincidenceFactor,2,FALSE)</f>
        <v>#N/A</v>
      </c>
      <c r="G123" s="12">
        <f>C63</f>
        <v>0.746</v>
      </c>
      <c r="H123" s="8">
        <f>C65</f>
        <v>0.92</v>
      </c>
      <c r="I123" s="170" t="str">
        <f>IFERROR(VLOOKUP(Summary!$C$9,Calculations!$M$79:$P$94,3,FALSE),"")</f>
        <v/>
      </c>
      <c r="J123" s="170" t="str">
        <f>IFERROR(VLOOKUP(Summary!$C$9,Calculations!$M$79:$P$94,4,FALSE),"")</f>
        <v/>
      </c>
      <c r="K123" s="8">
        <f>C64</f>
        <v>2</v>
      </c>
      <c r="L123" s="8" t="e">
        <f>I123*O123</f>
        <v>#VALUE!</v>
      </c>
      <c r="M123" s="8" t="e">
        <f>J123*O123</f>
        <v>#VALUE!</v>
      </c>
      <c r="N123" s="12">
        <f>C66</f>
        <v>5.0000000000000001E-3</v>
      </c>
      <c r="O123" s="28">
        <f>IFERROR(ROUND(C123*D123*G123*H123*K123*N123*E123,2),0)</f>
        <v>0</v>
      </c>
      <c r="P123" s="8">
        <f>IFERROR(ROUND(L123,4),0)</f>
        <v>0</v>
      </c>
      <c r="Q123" s="11">
        <f>C24</f>
        <v>0</v>
      </c>
      <c r="R123" s="8">
        <f>IFERROR(ROUND(MIN(C24*G6,(O123*$G$4)+(P123*$G$5),500000),2),"")</f>
        <v>0</v>
      </c>
      <c r="S123" s="8">
        <f>IF(R123=0,0,O123*$G$7)</f>
        <v>0</v>
      </c>
      <c r="AG123" s="1"/>
    </row>
    <row r="125" spans="2:33" ht="30" x14ac:dyDescent="0.2">
      <c r="B125" s="9"/>
      <c r="C125" s="9" t="s">
        <v>66</v>
      </c>
      <c r="D125" s="10" t="s">
        <v>241</v>
      </c>
      <c r="E125" s="10" t="s">
        <v>246</v>
      </c>
      <c r="F125" s="9" t="s">
        <v>216</v>
      </c>
      <c r="G125" s="9" t="s">
        <v>242</v>
      </c>
      <c r="H125" s="9" t="s">
        <v>244</v>
      </c>
      <c r="I125" s="9" t="s">
        <v>319</v>
      </c>
      <c r="J125" s="10" t="s">
        <v>320</v>
      </c>
      <c r="K125" s="9" t="s">
        <v>243</v>
      </c>
      <c r="L125" s="9" t="s">
        <v>299</v>
      </c>
      <c r="M125" s="9" t="s">
        <v>300</v>
      </c>
      <c r="N125" s="9" t="s">
        <v>249</v>
      </c>
      <c r="O125" s="9" t="s">
        <v>221</v>
      </c>
      <c r="P125" s="9" t="s">
        <v>222</v>
      </c>
      <c r="Q125" s="9" t="s">
        <v>223</v>
      </c>
      <c r="R125" s="9" t="s">
        <v>73</v>
      </c>
      <c r="S125" s="9" t="s">
        <v>271</v>
      </c>
    </row>
    <row r="126" spans="2:33" x14ac:dyDescent="0.2">
      <c r="B126" s="7" t="s">
        <v>63</v>
      </c>
      <c r="C126" s="24">
        <f>C26</f>
        <v>0</v>
      </c>
      <c r="D126" s="11">
        <f>C28</f>
        <v>0</v>
      </c>
      <c r="E126" s="11" t="e">
        <f>VLOOKUP(C29,AnnualHoursofOperation,2,FALSE)</f>
        <v>#N/A</v>
      </c>
      <c r="F126" s="8" t="e">
        <f>VLOOKUP(C29,CoincidenceFactor,2,FALSE)</f>
        <v>#N/A</v>
      </c>
      <c r="G126" s="12">
        <f>C67</f>
        <v>0.746</v>
      </c>
      <c r="H126" s="12">
        <f>C27</f>
        <v>0.91</v>
      </c>
      <c r="I126" s="170" t="str">
        <f>IFERROR(VLOOKUP(Summary!$C$9,Calculations!$M$79:$P$94,3,FALSE),"")</f>
        <v/>
      </c>
      <c r="J126" s="170" t="str">
        <f>IFERROR(VLOOKUP(Summary!$C$9,Calculations!$M$79:$P$94,4,FALSE),"")</f>
        <v/>
      </c>
      <c r="K126" s="8">
        <f>C69</f>
        <v>0.92</v>
      </c>
      <c r="L126" s="8" t="e">
        <f>I126*O126</f>
        <v>#VALUE!</v>
      </c>
      <c r="M126" s="8" t="e">
        <f>J126*O126</f>
        <v>#VALUE!</v>
      </c>
      <c r="N126" s="8">
        <f>C70</f>
        <v>0.02</v>
      </c>
      <c r="O126" s="28">
        <f>IFERROR(ROUND(C126*D126*(G126/H126)*K126*E126*N126,2),0)</f>
        <v>0</v>
      </c>
      <c r="P126" s="8">
        <f>IFERROR(ROUND(L126,4),0)</f>
        <v>0</v>
      </c>
      <c r="Q126" s="11">
        <f>C30</f>
        <v>0</v>
      </c>
      <c r="R126" s="8">
        <f>IFERROR(ROUND(MIN(C30*G6,(O126*G4)+(P126*G5),500000),2),"")</f>
        <v>0</v>
      </c>
      <c r="S126" s="8">
        <f>IF(R126=0,0,ROUND(O126*$G$7,2))</f>
        <v>0</v>
      </c>
    </row>
    <row r="129" spans="2:17" ht="30" x14ac:dyDescent="0.2">
      <c r="B129" s="9"/>
      <c r="C129" s="9" t="s">
        <v>241</v>
      </c>
      <c r="D129" s="10" t="s">
        <v>215</v>
      </c>
      <c r="E129" s="9" t="s">
        <v>338</v>
      </c>
      <c r="F129" s="9" t="s">
        <v>346</v>
      </c>
      <c r="G129" s="9" t="s">
        <v>348</v>
      </c>
      <c r="H129" s="9" t="s">
        <v>350</v>
      </c>
      <c r="I129" s="9" t="s">
        <v>319</v>
      </c>
      <c r="J129" s="10" t="s">
        <v>320</v>
      </c>
      <c r="K129" s="9" t="s">
        <v>299</v>
      </c>
      <c r="L129" s="9" t="s">
        <v>300</v>
      </c>
      <c r="M129" s="9" t="s">
        <v>221</v>
      </c>
      <c r="N129" s="9" t="s">
        <v>222</v>
      </c>
      <c r="O129" s="9" t="s">
        <v>223</v>
      </c>
      <c r="P129" s="9" t="s">
        <v>73</v>
      </c>
      <c r="Q129" s="9" t="s">
        <v>271</v>
      </c>
    </row>
    <row r="130" spans="2:17" x14ac:dyDescent="0.2">
      <c r="B130" s="7" t="s">
        <v>335</v>
      </c>
      <c r="C130" s="24">
        <f>C31</f>
        <v>0</v>
      </c>
      <c r="D130" s="11" t="e">
        <f>VLOOKUP('VSD Compressor (&lt;=100HP)'!$C$6,Calculations!$B$80:$C$83,2,FALSE)</f>
        <v>#N/A</v>
      </c>
      <c r="E130" s="12">
        <f>C74</f>
        <v>0.9</v>
      </c>
      <c r="F130" s="8" t="e">
        <f>VLOOKUP($C$33,$AQ$80:$AR$83,2,FALSE)</f>
        <v>#N/A</v>
      </c>
      <c r="G130" s="8">
        <f>IF(C73&lt;40,0.705,IF(AND(C73&gt;=40,C73&lt;=100),0.658,0))</f>
        <v>0.70499999999999996</v>
      </c>
      <c r="H130" s="8">
        <v>1</v>
      </c>
      <c r="I130" s="170" t="str">
        <f>IFERROR(VLOOKUP(Summary!$C$9,Calculations!$M$79:$P$94,3,FALSE),"")</f>
        <v/>
      </c>
      <c r="J130" s="170" t="str">
        <f>IFERROR(VLOOKUP(Summary!$C$9,Calculations!$M$79:$P$94,4,FALSE),"")</f>
        <v/>
      </c>
      <c r="K130" s="8" t="e">
        <f>I130*M130</f>
        <v>#VALUE!</v>
      </c>
      <c r="L130" s="8" t="e">
        <f>J130*M130</f>
        <v>#VALUE!</v>
      </c>
      <c r="M130" s="188">
        <f>IFERROR(ROUND((E130*C130*D130*(F130-G130)*H130),2),0)</f>
        <v>0</v>
      </c>
      <c r="N130" s="8">
        <f>IFERROR(ROUND(K130,4),0)</f>
        <v>0</v>
      </c>
      <c r="O130" s="11">
        <f>C34</f>
        <v>0</v>
      </c>
      <c r="P130" s="8">
        <f>IFERROR(ROUND(MIN(C34*$G$6,(M130*$G$4)+(N130*$G$5),500000),2),"")</f>
        <v>0</v>
      </c>
      <c r="Q130" s="8">
        <f>IF(P130=0,0,M130*$G$7)</f>
        <v>0</v>
      </c>
    </row>
    <row r="132" spans="2:17" ht="30" x14ac:dyDescent="0.2">
      <c r="B132" s="9"/>
      <c r="C132" s="9" t="s">
        <v>409</v>
      </c>
      <c r="D132" s="10" t="s">
        <v>215</v>
      </c>
      <c r="E132" s="9" t="s">
        <v>410</v>
      </c>
      <c r="F132" s="9" t="s">
        <v>411</v>
      </c>
      <c r="G132" s="9" t="s">
        <v>412</v>
      </c>
      <c r="H132" s="9" t="s">
        <v>319</v>
      </c>
      <c r="I132" s="10" t="s">
        <v>320</v>
      </c>
      <c r="J132" s="9" t="s">
        <v>299</v>
      </c>
      <c r="K132" s="9" t="s">
        <v>300</v>
      </c>
      <c r="L132" s="9" t="s">
        <v>221</v>
      </c>
      <c r="M132" s="9" t="s">
        <v>222</v>
      </c>
      <c r="N132" s="9" t="s">
        <v>223</v>
      </c>
      <c r="O132" s="9" t="s">
        <v>73</v>
      </c>
      <c r="P132" s="9" t="s">
        <v>271</v>
      </c>
    </row>
    <row r="133" spans="2:17" x14ac:dyDescent="0.2">
      <c r="B133" s="7" t="s">
        <v>408</v>
      </c>
      <c r="C133" s="24">
        <f>Calculations!C36</f>
        <v>0</v>
      </c>
      <c r="D133" s="11" t="e">
        <f>VLOOKUP('Leak Detection'!C5,Calculations!$B$80:$C$83,2,FALSE)</f>
        <v>#N/A</v>
      </c>
      <c r="E133" s="12" t="str">
        <f>IFERROR(INDEX($AG$81:$AL$85,MATCH('Leak Detection'!C10,$AF$81:$AF$85,0),MATCH('Leak Detection'!C9,$AG$80:$AL$80,0)),"")</f>
        <v/>
      </c>
      <c r="F133" s="8" t="e">
        <f>VLOOKUP('Leak Detection'!C6,Calculations!R80:S85,2,FALSE)</f>
        <v>#N/A</v>
      </c>
      <c r="G133" s="8" t="e">
        <f>VLOOKUP('Leak Detection'!C7,Calculations!AN80:AO82,2,FALSE)</f>
        <v>#N/A</v>
      </c>
      <c r="H133" s="170" t="str">
        <f>IFERROR(VLOOKUP(Summary!$C$9,Calculations!$M$79:$P$94,3,FALSE),"")</f>
        <v/>
      </c>
      <c r="I133" s="170" t="str">
        <f>IFERROR(VLOOKUP(Summary!$C$9,Calculations!$M$79:$P$94,4,FALSE),"")</f>
        <v/>
      </c>
      <c r="J133" s="7" t="e">
        <f>H133*L133</f>
        <v>#VALUE!</v>
      </c>
      <c r="K133" s="7" t="e">
        <f>I133*L133</f>
        <v>#VALUE!</v>
      </c>
      <c r="L133" s="208">
        <f>IFERROR(ROUND(C133*E133*F133*D133*G133,2),0)</f>
        <v>0</v>
      </c>
      <c r="M133" s="8">
        <f>IFERROR(ROUND(J133,4),0)</f>
        <v>0</v>
      </c>
      <c r="N133" s="11">
        <f>C41</f>
        <v>0</v>
      </c>
      <c r="O133" s="8">
        <f>IFERROR(ROUND(MIN(C41*$G$6,(L133*$G$4)+(M133*$G$5),500000),2),"")</f>
        <v>0</v>
      </c>
      <c r="P133" s="8">
        <f>IF(O133=0,0,L133*$G$7)</f>
        <v>0</v>
      </c>
    </row>
  </sheetData>
  <mergeCells count="5">
    <mergeCell ref="AF79:AF80"/>
    <mergeCell ref="AG79:AL79"/>
    <mergeCell ref="Y79:AD79"/>
    <mergeCell ref="X79:X80"/>
    <mergeCell ref="B116:Q1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F96E70731EB54292983A8187A83857" ma:contentTypeVersion="19" ma:contentTypeDescription="Create a new document." ma:contentTypeScope="" ma:versionID="b98975f6a491bd886690a62c43f87bdd">
  <xsd:schema xmlns:xsd="http://www.w3.org/2001/XMLSchema" xmlns:xs="http://www.w3.org/2001/XMLSchema" xmlns:p="http://schemas.microsoft.com/office/2006/metadata/properties" xmlns:ns2="98788742-c24c-455f-83e9-59d89e3de440" xmlns:ns3="52741100-c965-4fd4-8aa7-2d9d842b1c91" targetNamespace="http://schemas.microsoft.com/office/2006/metadata/properties" ma:root="true" ma:fieldsID="b4a82b1b1360f8e02adc9412f190f1cb" ns2:_="" ns3:_="">
    <xsd:import namespace="98788742-c24c-455f-83e9-59d89e3de440"/>
    <xsd:import namespace="52741100-c965-4fd4-8aa7-2d9d842b1c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_Flow_SignoffStatu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788742-c24c-455f-83e9-59d89e3de4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f6033a7-fbac-4cd0-8a8a-00b65ae7f6db"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741100-c965-4fd4-8aa7-2d9d842b1c9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e59b68ff-026d-4505-85f4-9dfcb1bec11e}" ma:internalName="TaxCatchAll" ma:showField="CatchAllData" ma:web="52741100-c965-4fd4-8aa7-2d9d842b1c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2741100-c965-4fd4-8aa7-2d9d842b1c91">
      <UserInfo>
        <DisplayName>Tom Cosgro</DisplayName>
        <AccountId>30</AccountId>
        <AccountType/>
      </UserInfo>
      <UserInfo>
        <DisplayName>James Domanski</DisplayName>
        <AccountId>34</AccountId>
        <AccountType/>
      </UserInfo>
      <UserInfo>
        <DisplayName>Jeannie Sikora</DisplayName>
        <AccountId>24</AccountId>
        <AccountType/>
      </UserInfo>
    </SharedWithUsers>
    <_Flow_SignoffStatus xmlns="98788742-c24c-455f-83e9-59d89e3de440" xsi:nil="true"/>
    <lcf76f155ced4ddcb4097134ff3c332f xmlns="98788742-c24c-455f-83e9-59d89e3de440">
      <Terms xmlns="http://schemas.microsoft.com/office/infopath/2007/PartnerControls"/>
    </lcf76f155ced4ddcb4097134ff3c332f>
    <TaxCatchAll xmlns="52741100-c965-4fd4-8aa7-2d9d842b1c91" xsi:nil="true"/>
  </documentManagement>
</p:properties>
</file>

<file path=customXml/itemProps1.xml><?xml version="1.0" encoding="utf-8"?>
<ds:datastoreItem xmlns:ds="http://schemas.openxmlformats.org/officeDocument/2006/customXml" ds:itemID="{C20B9126-C33B-421F-8E35-D39D47F243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788742-c24c-455f-83e9-59d89e3de440"/>
    <ds:schemaRef ds:uri="52741100-c965-4fd4-8aa7-2d9d842b1c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0B3BCE-C7AB-4CCB-B8FC-4E0C0BDAFD79}">
  <ds:schemaRefs>
    <ds:schemaRef ds:uri="http://schemas.microsoft.com/sharepoint/v3/contenttype/forms"/>
  </ds:schemaRefs>
</ds:datastoreItem>
</file>

<file path=customXml/itemProps3.xml><?xml version="1.0" encoding="utf-8"?>
<ds:datastoreItem xmlns:ds="http://schemas.openxmlformats.org/officeDocument/2006/customXml" ds:itemID="{37399D27-9BFE-4155-AE52-51AF6A72D0EF}">
  <ds:schemaRefs>
    <ds:schemaRef ds:uri="http://www.w3.org/XML/1998/namespace"/>
    <ds:schemaRef ds:uri="http://schemas.microsoft.com/office/2006/documentManagement/types"/>
    <ds:schemaRef ds:uri="http://purl.org/dc/elements/1.1/"/>
    <ds:schemaRef ds:uri="http://schemas.microsoft.com/office/infopath/2007/PartnerControls"/>
    <ds:schemaRef ds:uri="http://schemas.microsoft.com/office/2006/metadata/properties"/>
    <ds:schemaRef ds:uri="98788742-c24c-455f-83e9-59d89e3de440"/>
    <ds:schemaRef ds:uri="http://purl.org/dc/dcmitype/"/>
    <ds:schemaRef ds:uri="http://schemas.openxmlformats.org/package/2006/metadata/core-properties"/>
    <ds:schemaRef ds:uri="52741100-c965-4fd4-8aa7-2d9d842b1c9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Version Log</vt:lpstr>
      <vt:lpstr>Instructions</vt:lpstr>
      <vt:lpstr>Methodology </vt:lpstr>
      <vt:lpstr>Summary</vt:lpstr>
      <vt:lpstr>Cycling Dryer</vt:lpstr>
      <vt:lpstr>Air Nozzle</vt:lpstr>
      <vt:lpstr>Air Tanks</vt:lpstr>
      <vt:lpstr>VSD Compressor (&lt;=100HP)</vt:lpstr>
      <vt:lpstr>Compressor Controller</vt:lpstr>
      <vt:lpstr>Low Pressure Drop Filters</vt:lpstr>
      <vt:lpstr>Mist Eliminators</vt:lpstr>
      <vt:lpstr>Condensate Drains</vt:lpstr>
      <vt:lpstr>Leak Detection</vt:lpstr>
      <vt:lpstr>Calculations</vt:lpstr>
      <vt:lpstr>'Version Log'!_Hlk157005269</vt:lpstr>
      <vt:lpstr>AnnualHoursofCompressorOperation</vt:lpstr>
      <vt:lpstr>AnnualHoursofCompressorOperation_CF</vt:lpstr>
      <vt:lpstr>Annualhoursofcompressoroperation_maxsize</vt:lpstr>
      <vt:lpstr>Annualhoursofcompressoroperation_minsize</vt:lpstr>
      <vt:lpstr>AnnualHoursofOperation</vt:lpstr>
      <vt:lpstr>CoincidenceFactor</vt:lpstr>
      <vt:lpstr>kW_rate</vt:lpstr>
      <vt:lpstr>kWh_rate</vt:lpstr>
      <vt:lpstr>'Air Nozzle'!Print_Area</vt:lpstr>
      <vt:lpstr>'Air Tanks'!Print_Area</vt:lpstr>
      <vt:lpstr>'Cycling Dryer'!Print_Area</vt:lpstr>
      <vt:lpstr>ProjectCost</vt:lpstr>
      <vt:lpstr>VFDEnergySavingsFactor</vt:lpstr>
    </vt:vector>
  </TitlesOfParts>
  <Manager/>
  <Company>CLEAResult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Janine Morency</dc:creator>
  <cp:keywords/>
  <dc:description/>
  <cp:lastModifiedBy>Conor McGrail</cp:lastModifiedBy>
  <cp:revision/>
  <dcterms:created xsi:type="dcterms:W3CDTF">2014-05-06T17:45:34Z</dcterms:created>
  <dcterms:modified xsi:type="dcterms:W3CDTF">2024-05-28T12:47:04Z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ItemGuid">
    <vt:lpwstr>a4cae1f8-bc12-446a-99ab-1e69d7b1254e</vt:lpwstr>
  </property>
  <property fmtid="{D5CDD505-2E9C-101B-9397-08002B2CF9AE}" pid="4" name="ContentTypeId">
    <vt:lpwstr>0x0101001BF96E70731EB54292983A8187A83857</vt:lpwstr>
  </property>
  <property fmtid="{D5CDD505-2E9C-101B-9397-08002B2CF9AE}" pid="5" name="TaxKeyword">
    <vt:lpwstr/>
  </property>
  <property fmtid="{D5CDD505-2E9C-101B-9397-08002B2CF9AE}" pid="6" name="MediaServiceImageTags">
    <vt:lpwstr/>
  </property>
  <property fmtid="{D5CDD505-2E9C-101B-9397-08002B2CF9AE}" pid="7" name="_AdHocReviewCycleID">
    <vt:i4>-635568084</vt:i4>
  </property>
  <property fmtid="{D5CDD505-2E9C-101B-9397-08002B2CF9AE}" pid="8" name="_EmailSubject">
    <vt:lpwstr>PE Phase VI Prescriptive Calcs</vt:lpwstr>
  </property>
  <property fmtid="{D5CDD505-2E9C-101B-9397-08002B2CF9AE}" pid="9" name="_AuthorEmail">
    <vt:lpwstr>conor.mcgrail@clearesult.com</vt:lpwstr>
  </property>
  <property fmtid="{D5CDD505-2E9C-101B-9397-08002B2CF9AE}" pid="10" name="_AuthorEmailDisplayName">
    <vt:lpwstr>Conor McGrail</vt:lpwstr>
  </property>
</Properties>
</file>