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mc:AlternateContent xmlns:mc="http://schemas.openxmlformats.org/markup-compatibility/2006">
    <mc:Choice Requires="x15">
      <x15ac:absPath xmlns:x15ac="http://schemas.microsoft.com/office/spreadsheetml/2010/11/ac" url="https://clearesult5.sharepoint.com/sites/MidAtlanticEngineering/Shared Documents/Potomac Edison/Phase V/"/>
    </mc:Choice>
  </mc:AlternateContent>
  <xr:revisionPtr revIDLastSave="2" documentId="8_{D7442F5C-3C30-4BE1-8C18-955592BCC3D6}" xr6:coauthVersionLast="45" xr6:coauthVersionMax="46" xr10:uidLastSave="{9C37D604-7C57-446C-9361-38A2537805EC}"/>
  <workbookProtection workbookAlgorithmName="SHA-512" workbookHashValue="99XKBzrh+BeO6Qg4Elejz6bDSqDpEzBzHam4q1LysIWGd2LV0pdzJ8YHkEHVkjrWpFIqcoKE946JPHFromCRmw==" workbookSaltValue="hFVLIrBIIzzrq3fFNGPjJw==" workbookSpinCount="100000" lockStructure="1"/>
  <bookViews>
    <workbookView xWindow="-120" yWindow="-120" windowWidth="29040" windowHeight="15840" tabRatio="756" activeTab="2" xr2:uid="{00000000-000D-0000-FFFF-FFFF00000000}"/>
  </bookViews>
  <sheets>
    <sheet name="Instructions" sheetId="16" r:id="rId1"/>
    <sheet name="Methodology" sheetId="21" state="hidden" r:id="rId2"/>
    <sheet name="Summary" sheetId="35" r:id="rId3"/>
    <sheet name="Auto Milker Takeoff" sheetId="4" r:id="rId4"/>
    <sheet name="Dairy Scroll Comp" sheetId="30" r:id="rId5"/>
    <sheet name="Livestock Waterer" sheetId="31" r:id="rId6"/>
    <sheet name="VSD Controller" sheetId="32" r:id="rId7"/>
    <sheet name="Hi Eff Vent Fans" sheetId="33" r:id="rId8"/>
    <sheet name="Hi Vol Low Speed Fans" sheetId="34" r:id="rId9"/>
    <sheet name="Heat Reclaimers" sheetId="36" r:id="rId10"/>
    <sheet name="Low Pressure Irrigation" sheetId="37" r:id="rId11"/>
    <sheet name="Dairy Refrig Tune Up" sheetId="39" r:id="rId12"/>
    <sheet name="Engine Block" sheetId="38" r:id="rId13"/>
    <sheet name="Ag Measures Calcs" sheetId="5" state="hidden" r:id="rId14"/>
    <sheet name="Version Log" sheetId="29" state="hidden" r:id="rId15"/>
  </sheets>
  <definedNames>
    <definedName name="_xlnm.Print_Area" localSheetId="3">'Auto Milker Takeoff'!$B$3:$D$17</definedName>
    <definedName name="_xlnm.Print_Area" localSheetId="4">'Dairy Scroll Comp'!$B$3:$D$18</definedName>
    <definedName name="_xlnm.Print_Area" localSheetId="7">'Hi Eff Vent Fans'!$B$3:$D$22</definedName>
    <definedName name="_xlnm.Print_Area" localSheetId="8">'Hi Vol Low Speed Fans'!$B$3:$D$19</definedName>
    <definedName name="_xlnm.Print_Area" localSheetId="5">'Livestock Waterer'!$B$3:$D$15</definedName>
    <definedName name="_xlnm.Print_Area" localSheetId="6">'VSD Controller'!$B$3:$D$19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 i="35" l="1"/>
  <c r="J3" i="35"/>
  <c r="C19" i="4"/>
  <c r="I11" i="35" s="1"/>
  <c r="C12" i="4"/>
  <c r="C13" i="4" s="1"/>
  <c r="C12" i="38"/>
  <c r="C14" i="39"/>
  <c r="G19" i="35" s="1"/>
  <c r="F21" i="35"/>
  <c r="C110" i="5"/>
  <c r="I110" i="5" s="1"/>
  <c r="I19" i="35" s="1"/>
  <c r="E110" i="5"/>
  <c r="F110" i="5" s="1"/>
  <c r="E109" i="5"/>
  <c r="C38" i="5" l="1"/>
  <c r="D110" i="5" s="1"/>
  <c r="G110" i="5" s="1"/>
  <c r="C8" i="39"/>
  <c r="C7" i="39"/>
  <c r="C6" i="39"/>
  <c r="C113" i="5"/>
  <c r="F113" i="5" s="1"/>
  <c r="I20" i="35" s="1"/>
  <c r="C37" i="5"/>
  <c r="C8" i="38"/>
  <c r="C7" i="38"/>
  <c r="C6" i="38"/>
  <c r="C35" i="5"/>
  <c r="C27" i="5"/>
  <c r="C107" i="5" s="1"/>
  <c r="D107" i="5" s="1"/>
  <c r="C20" i="37" s="1"/>
  <c r="C36" i="5"/>
  <c r="C34" i="5"/>
  <c r="C33" i="5"/>
  <c r="C32" i="5"/>
  <c r="C31" i="5"/>
  <c r="C30" i="5"/>
  <c r="C29" i="5"/>
  <c r="C28" i="5"/>
  <c r="F107" i="5" s="1"/>
  <c r="I18" i="35" s="1"/>
  <c r="C8" i="37"/>
  <c r="C7" i="37"/>
  <c r="C6" i="37"/>
  <c r="C13" i="39" l="1"/>
  <c r="H19" i="35" s="1"/>
  <c r="D113" i="5"/>
  <c r="C11" i="38" s="1"/>
  <c r="E107" i="5"/>
  <c r="I104" i="5"/>
  <c r="J104" i="5" s="1"/>
  <c r="G104" i="5"/>
  <c r="H104" i="5" s="1"/>
  <c r="E104" i="5"/>
  <c r="F104" i="5" s="1"/>
  <c r="C104" i="5"/>
  <c r="N104" i="5" s="1"/>
  <c r="I17" i="35" s="1"/>
  <c r="K104" i="5"/>
  <c r="D104" i="5"/>
  <c r="C24" i="5"/>
  <c r="C25" i="5"/>
  <c r="C26" i="5"/>
  <c r="C23" i="5"/>
  <c r="C8" i="36"/>
  <c r="C7" i="36"/>
  <c r="C6" i="36"/>
  <c r="H18" i="35" l="1"/>
  <c r="H20" i="35"/>
  <c r="G20" i="35"/>
  <c r="C21" i="37"/>
  <c r="G18" i="35" s="1"/>
  <c r="L104" i="5"/>
  <c r="K101" i="5"/>
  <c r="H101" i="5"/>
  <c r="C94" i="5"/>
  <c r="D91" i="5"/>
  <c r="M104" i="5" l="1"/>
  <c r="C15" i="36" s="1"/>
  <c r="G17" i="35" s="1"/>
  <c r="C14" i="36"/>
  <c r="H17" i="35" s="1"/>
  <c r="C14" i="5"/>
  <c r="C17" i="5"/>
  <c r="D97" i="5" l="1"/>
  <c r="E97" i="5"/>
  <c r="E98" i="5" s="1"/>
  <c r="C21" i="5"/>
  <c r="E101" i="5" s="1"/>
  <c r="C19" i="5"/>
  <c r="C101" i="5" s="1"/>
  <c r="C8" i="34" l="1"/>
  <c r="C7" i="34"/>
  <c r="C6" i="34"/>
  <c r="C8" i="33"/>
  <c r="C7" i="33"/>
  <c r="C6" i="33"/>
  <c r="C8" i="32"/>
  <c r="C7" i="32"/>
  <c r="C6" i="32"/>
  <c r="C8" i="31"/>
  <c r="C7" i="31"/>
  <c r="C6" i="31"/>
  <c r="C8" i="30"/>
  <c r="C7" i="30"/>
  <c r="C6" i="30"/>
  <c r="C8" i="4"/>
  <c r="C7" i="4"/>
  <c r="C6" i="4"/>
  <c r="C46" i="5" l="1"/>
  <c r="C22" i="5" l="1"/>
  <c r="F101" i="5" s="1"/>
  <c r="G101" i="5" s="1"/>
  <c r="C20" i="5"/>
  <c r="D101" i="5" l="1"/>
  <c r="L101" i="5"/>
  <c r="I16" i="35" s="1"/>
  <c r="AK70" i="5"/>
  <c r="AK71" i="5"/>
  <c r="AK72" i="5"/>
  <c r="AK69" i="5"/>
  <c r="I101" i="5" l="1"/>
  <c r="C15" i="34" s="1"/>
  <c r="J101" i="5"/>
  <c r="C16" i="34" s="1"/>
  <c r="M73" i="5"/>
  <c r="C18" i="5"/>
  <c r="C16" i="5"/>
  <c r="I97" i="5" s="1"/>
  <c r="I98" i="5" s="1"/>
  <c r="C13" i="5"/>
  <c r="C97" i="5" s="1"/>
  <c r="T69" i="5"/>
  <c r="AD69" i="5"/>
  <c r="AC69" i="5"/>
  <c r="U69" i="5"/>
  <c r="C15" i="5"/>
  <c r="M97" i="5" s="1"/>
  <c r="I15" i="35" s="1"/>
  <c r="H94" i="5"/>
  <c r="F94" i="5"/>
  <c r="E94" i="5"/>
  <c r="C12" i="5"/>
  <c r="J94" i="5" s="1"/>
  <c r="C11" i="5"/>
  <c r="I94" i="5" s="1"/>
  <c r="C10" i="5"/>
  <c r="G94" i="5" s="1"/>
  <c r="C9" i="5"/>
  <c r="D94" i="5" s="1"/>
  <c r="F91" i="5"/>
  <c r="E91" i="5"/>
  <c r="C7" i="5"/>
  <c r="C3" i="5"/>
  <c r="C6" i="5"/>
  <c r="C88" i="5" s="1"/>
  <c r="C4" i="5"/>
  <c r="C5" i="5"/>
  <c r="C22" i="4"/>
  <c r="C21" i="4"/>
  <c r="G16" i="35" l="1"/>
  <c r="H16" i="35"/>
  <c r="K94" i="5"/>
  <c r="H88" i="5"/>
  <c r="I12" i="35" s="1"/>
  <c r="C98" i="5"/>
  <c r="G11" i="35"/>
  <c r="H11" i="35"/>
  <c r="I91" i="5"/>
  <c r="I13" i="35" s="1"/>
  <c r="H97" i="5"/>
  <c r="H98" i="5" s="1"/>
  <c r="Q73" i="5"/>
  <c r="P73" i="5"/>
  <c r="O73" i="5"/>
  <c r="N73" i="5"/>
  <c r="Q69" i="5"/>
  <c r="P69" i="5"/>
  <c r="N69" i="5"/>
  <c r="O69" i="5"/>
  <c r="F97" i="5"/>
  <c r="F98" i="5" s="1"/>
  <c r="D98" i="5"/>
  <c r="C91" i="5"/>
  <c r="G91" i="5" s="1"/>
  <c r="C11" i="31" s="1"/>
  <c r="H13" i="35" s="1"/>
  <c r="E88" i="5"/>
  <c r="D88" i="5"/>
  <c r="C15" i="32" l="1"/>
  <c r="H14" i="35" s="1"/>
  <c r="M94" i="5"/>
  <c r="I14" i="35" s="1"/>
  <c r="L94" i="5"/>
  <c r="J97" i="5"/>
  <c r="J98" i="5" s="1"/>
  <c r="G97" i="5"/>
  <c r="K97" i="5" s="1"/>
  <c r="C12" i="31"/>
  <c r="G13" i="35" s="1"/>
  <c r="F88" i="5"/>
  <c r="H7" i="35" l="1"/>
  <c r="I21" i="35"/>
  <c r="C16" i="32"/>
  <c r="G14" i="35" s="1"/>
  <c r="H12" i="35"/>
  <c r="C14" i="30"/>
  <c r="K98" i="5"/>
  <c r="C17" i="33" s="1"/>
  <c r="C16" i="33"/>
  <c r="G98" i="5"/>
  <c r="G88" i="5"/>
  <c r="C18" i="33" l="1"/>
  <c r="G12" i="35"/>
  <c r="C15" i="30"/>
  <c r="H15" i="35"/>
  <c r="L97" i="5"/>
  <c r="C19" i="33" l="1"/>
  <c r="G15" i="35" s="1"/>
  <c r="G7" i="35"/>
  <c r="H21" i="35"/>
  <c r="F7" i="35" l="1"/>
  <c r="G21"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Anreise</author>
  </authors>
  <commentList>
    <comment ref="P69" authorId="0" shapeId="0" xr:uid="{00000000-0006-0000-0800-000002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 ref="P73" authorId="0" shapeId="0" xr:uid="{00000000-0006-0000-0800-000005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List>
</comments>
</file>

<file path=xl/sharedStrings.xml><?xml version="1.0" encoding="utf-8"?>
<sst xmlns="http://schemas.openxmlformats.org/spreadsheetml/2006/main" count="688" uniqueCount="427">
  <si>
    <t>Date</t>
  </si>
  <si>
    <t>kWh</t>
  </si>
  <si>
    <t>$/year</t>
  </si>
  <si>
    <t xml:space="preserve">Grey cells are calculated values. </t>
  </si>
  <si>
    <t>Glossary of Inputs</t>
  </si>
  <si>
    <t>Calculations</t>
  </si>
  <si>
    <t>Yellow cells indicate that user input is required. Cells with a * are required.</t>
  </si>
  <si>
    <t>Methodology</t>
  </si>
  <si>
    <t>Instructions: Enter the project information in the yellow cells below. Cells with a * are required. See Instructions Worksheet for more information.</t>
  </si>
  <si>
    <t>Constants</t>
  </si>
  <si>
    <t>User Inputs</t>
  </si>
  <si>
    <t>Version</t>
  </si>
  <si>
    <t>Contact, Department</t>
  </si>
  <si>
    <t>Version Log</t>
  </si>
  <si>
    <t>The Version Log Worksheet tracks updates and changes made to the workbook.</t>
  </si>
  <si>
    <t>Calculator Methodology</t>
  </si>
  <si>
    <t>Worksheet Summary</t>
  </si>
  <si>
    <t>Reason for Change</t>
  </si>
  <si>
    <t>Change Description</t>
  </si>
  <si>
    <t>QA/QC Engineer(s):</t>
  </si>
  <si>
    <t>Original Author:</t>
  </si>
  <si>
    <t>Primary Developer:</t>
  </si>
  <si>
    <t>Senior Engineer Approval:</t>
  </si>
  <si>
    <t>Thomas Anreise</t>
  </si>
  <si>
    <t>Genesis</t>
  </si>
  <si>
    <t>Created calculator tabs for MD Ag Measures from PA TRM</t>
  </si>
  <si>
    <t>Thomas Anreise, BSET</t>
  </si>
  <si>
    <t>Cows</t>
  </si>
  <si>
    <t>Cows Milked Per Day*</t>
  </si>
  <si>
    <t>Annual Savings</t>
  </si>
  <si>
    <t>Incentive</t>
  </si>
  <si>
    <t>Peak Demand Savings</t>
  </si>
  <si>
    <t>kW</t>
  </si>
  <si>
    <t>Number of Takeoff Units*</t>
  </si>
  <si>
    <t>Units</t>
  </si>
  <si>
    <t>Auto Milker Takeoff - kWh Savings</t>
  </si>
  <si>
    <t>Auto Milker Takeoff - Incentive</t>
  </si>
  <si>
    <t>Takeoff Unit</t>
  </si>
  <si>
    <t>Dairy Scroll Comp. - Baseline Comp. EER (Default)</t>
  </si>
  <si>
    <t>EER</t>
  </si>
  <si>
    <t>Days</t>
  </si>
  <si>
    <t>Dairy Scroll Comp. - No. of Cows</t>
  </si>
  <si>
    <t>kWpeak/kWh</t>
  </si>
  <si>
    <t>Coincident Factor</t>
  </si>
  <si>
    <t>Installed Compressor EER*</t>
  </si>
  <si>
    <t>No</t>
  </si>
  <si>
    <t>Annual Savings (kWh)</t>
  </si>
  <si>
    <t>No. of Cows</t>
  </si>
  <si>
    <t>No. of Takeoff Units</t>
  </si>
  <si>
    <t>Precooler present?</t>
  </si>
  <si>
    <t>Yes</t>
  </si>
  <si>
    <t>CBTU</t>
  </si>
  <si>
    <t>Lookup Table 1: Milk Heat Load (Btu/Cow/Day)</t>
  </si>
  <si>
    <t>Dairy Scroll Comp. - Installed Compressor EER</t>
  </si>
  <si>
    <t>Cows Milked per Day*</t>
  </si>
  <si>
    <t>Precooler Present?*</t>
  </si>
  <si>
    <t>Y/N</t>
  </si>
  <si>
    <t>Dairy Scroll Comp. - Incentive</t>
  </si>
  <si>
    <t>Dollars</t>
  </si>
  <si>
    <t>Dairy Scroll Compressor</t>
  </si>
  <si>
    <r>
      <t>CBTU/EER</t>
    </r>
    <r>
      <rPr>
        <b/>
        <vertAlign val="subscript"/>
        <sz val="11"/>
        <color theme="1"/>
        <rFont val="Arial"/>
        <family val="2"/>
        <scheme val="minor"/>
      </rPr>
      <t>base</t>
    </r>
  </si>
  <si>
    <r>
      <t>CBTU/EER</t>
    </r>
    <r>
      <rPr>
        <b/>
        <vertAlign val="subscript"/>
        <sz val="11"/>
        <color theme="1"/>
        <rFont val="Arial"/>
        <family val="2"/>
        <scheme val="minor"/>
      </rPr>
      <t>ee</t>
    </r>
  </si>
  <si>
    <t>Dairy Scroll Comp. - 1 kW/1,000 W</t>
  </si>
  <si>
    <t>Number</t>
  </si>
  <si>
    <t>Dairy Scroll Comp. - Precooler Present?</t>
  </si>
  <si>
    <t>CBTU (Btu/Cow/Day)</t>
  </si>
  <si>
    <t>Peak Reduction (kW)</t>
  </si>
  <si>
    <t>Qty</t>
  </si>
  <si>
    <t>Dairy Scroll Comp. - No. of Compressors Installed</t>
  </si>
  <si>
    <t>No. of Scroll Compressors Installed*</t>
  </si>
  <si>
    <t>No. of Livestock Waterers*</t>
  </si>
  <si>
    <t>Location</t>
  </si>
  <si>
    <t>Hours</t>
  </si>
  <si>
    <t>Look-Up Table 2: Hours Below 32F, By Location (TMY3)</t>
  </si>
  <si>
    <t>Hagerstown</t>
  </si>
  <si>
    <t>Livestock Waterer</t>
  </si>
  <si>
    <t>QTY</t>
  </si>
  <si>
    <t>OPHRS</t>
  </si>
  <si>
    <t>ESW</t>
  </si>
  <si>
    <t>HRT</t>
  </si>
  <si>
    <t>Livestock Waterer - ESW</t>
  </si>
  <si>
    <t>Livestock Waterer - HRT</t>
  </si>
  <si>
    <t>Livestock Waterer - Incentive</t>
  </si>
  <si>
    <t>kW/Waterer</t>
  </si>
  <si>
    <t>%</t>
  </si>
  <si>
    <t>Heater Run Time</t>
  </si>
  <si>
    <t>Livestock Waterer - No. of Waterers</t>
  </si>
  <si>
    <t>Rated HP of Motor*</t>
  </si>
  <si>
    <t>HP</t>
  </si>
  <si>
    <t>Motor Efficiency At Full-Rated Load*</t>
  </si>
  <si>
    <t>VSD Controller on Dairy Vacuum Pump - Rated HP of Motor</t>
  </si>
  <si>
    <t>VSD Controller on Dairy Vacuum Pump - Motor Efficiency At Full-Rated Load</t>
  </si>
  <si>
    <t>Eff</t>
  </si>
  <si>
    <t>Daily Run Hours of Motor*</t>
  </si>
  <si>
    <t>VSD Controller on Dairy Vacuum Pump - Daily Run Hours</t>
  </si>
  <si>
    <t>VSD Controller on Dairy Vacuum Pump - Annual Operating Days</t>
  </si>
  <si>
    <t>Annual Operating Days*</t>
  </si>
  <si>
    <t>VSD Controller on Dairy Vacuum Pump - HP to kW Conversion</t>
  </si>
  <si>
    <t>Conversion Factor</t>
  </si>
  <si>
    <t>VSD Controller on Dairy Vacuum Pump - Load Factor</t>
  </si>
  <si>
    <t>Factor</t>
  </si>
  <si>
    <t>VSD Controller on Dairy Vacuum Pump - Energy Savings Factor</t>
  </si>
  <si>
    <t>VSD Controller on Dairy Vacuum Pump</t>
  </si>
  <si>
    <t>HP-kW Conversion Factor</t>
  </si>
  <si>
    <t>Load Factor</t>
  </si>
  <si>
    <t>Motor Efficiency</t>
  </si>
  <si>
    <t>ESF</t>
  </si>
  <si>
    <t>Daily Hrs</t>
  </si>
  <si>
    <t>Annual Days</t>
  </si>
  <si>
    <t>VSD Controller on Dairy Vacuum Pump - Incentive</t>
  </si>
  <si>
    <t>No. of Standard Eff. Fans Replaced*</t>
  </si>
  <si>
    <t>No. of High Eff. Fans Installed*</t>
  </si>
  <si>
    <t>Fan Size</t>
  </si>
  <si>
    <t>Inches</t>
  </si>
  <si>
    <t>Facility Type*</t>
  </si>
  <si>
    <t>Hours &gt;,=70F</t>
  </si>
  <si>
    <t>Hours &lt;50F</t>
  </si>
  <si>
    <t>Hours 50-70F</t>
  </si>
  <si>
    <t>Dairy - Stall Barn</t>
  </si>
  <si>
    <t>Dairy - Free-Stall or Cross-Ventilated Barn</t>
  </si>
  <si>
    <t>Hog Nursery or Sow House</t>
  </si>
  <si>
    <t>Hog Finishing House</t>
  </si>
  <si>
    <t>Look-Up Table 4: Weighted Avg Hours of Use (Vent Fan), By Facility Type and Location (TMY3)</t>
  </si>
  <si>
    <t>Type</t>
  </si>
  <si>
    <t>Look-Up Table 3: Vent Fan CFM and CFM/W, By Size and Efficiency</t>
  </si>
  <si>
    <t>Fan Size (Inches)</t>
  </si>
  <si>
    <t>CFM</t>
  </si>
  <si>
    <t>Standard Eff. Fan (CFM/W @.1 IWC)</t>
  </si>
  <si>
    <t>High Eff. Fan (CFM/W @.1 IWC)</t>
  </si>
  <si>
    <t>14-23</t>
  </si>
  <si>
    <t>24-35</t>
  </si>
  <si>
    <t>36-47</t>
  </si>
  <si>
    <t>48-61</t>
  </si>
  <si>
    <t>Look-Up Table 5: Hours Reduced By Tstat, By Facility Type and Location (TMY3)</t>
  </si>
  <si>
    <t>High Efficiency Vent Fans - Fan Savings</t>
  </si>
  <si>
    <t>High Efficiency Vent Fans - Tstat Savings</t>
  </si>
  <si>
    <t>Eff (Std fans)</t>
  </si>
  <si>
    <t>QTY (Std fans)</t>
  </si>
  <si>
    <t>QTY (Hi Eff fans)</t>
  </si>
  <si>
    <t>Eff (Hi Eff fans)</t>
  </si>
  <si>
    <t>Facility Type</t>
  </si>
  <si>
    <t>High-Efficiency Vent Fans - No. of Std Eff Fans Replaced</t>
  </si>
  <si>
    <t>High-Efficiency Vent Fans - No. of Hi Eff Fans Installed</t>
  </si>
  <si>
    <t>High-Efficiency Vent Fans - Fan Size</t>
  </si>
  <si>
    <t>High-Efficiency Vent Fans - Facility Type</t>
  </si>
  <si>
    <t>Reference Table 1: Weighted Avg Hours of Use (Vent Fan), By Facility Type and Location (TMY3)</t>
  </si>
  <si>
    <t>Reference Table 2: Hours Reduced by Tstat (Vent Fan), By Facility Type and Location (TMY3)</t>
  </si>
  <si>
    <t>Hours of Use</t>
  </si>
  <si>
    <t>Hours (Tstat)</t>
  </si>
  <si>
    <t>High-Efficiency Vent Fans - Incentive</t>
  </si>
  <si>
    <t>Annual Savings (Fans)</t>
  </si>
  <si>
    <t>Annual Savings (Tstat)</t>
  </si>
  <si>
    <t>High Volume Low Speed Fans</t>
  </si>
  <si>
    <t>Fan Size (ft)</t>
  </si>
  <si>
    <t>≥ 16 and &lt; 18</t>
  </si>
  <si>
    <t>≥ 18 and &lt; 20</t>
  </si>
  <si>
    <t>≥ 20 and &lt; 24</t>
  </si>
  <si>
    <t>≥ 24</t>
  </si>
  <si>
    <t>Watts (HVLS)</t>
  </si>
  <si>
    <t>Watts (Conventional)</t>
  </si>
  <si>
    <t>Look-Up Table 6: Fan Watts By Type and Size (HVLS)</t>
  </si>
  <si>
    <r>
      <t>W</t>
    </r>
    <r>
      <rPr>
        <b/>
        <vertAlign val="subscript"/>
        <sz val="11"/>
        <color theme="1"/>
        <rFont val="Arial"/>
        <family val="2"/>
        <scheme val="minor"/>
      </rPr>
      <t>conv</t>
    </r>
    <r>
      <rPr>
        <b/>
        <sz val="11"/>
        <color theme="1"/>
        <rFont val="Arial"/>
        <family val="2"/>
        <scheme val="minor"/>
      </rPr>
      <t>-W</t>
    </r>
    <r>
      <rPr>
        <b/>
        <vertAlign val="subscript"/>
        <sz val="11"/>
        <color theme="1"/>
        <rFont val="Arial"/>
        <family val="2"/>
        <scheme val="minor"/>
      </rPr>
      <t>HVLS</t>
    </r>
    <r>
      <rPr>
        <b/>
        <sz val="11"/>
        <color theme="1"/>
        <rFont val="Arial"/>
        <family val="2"/>
        <scheme val="minor"/>
      </rPr>
      <t xml:space="preserve"> </t>
    </r>
  </si>
  <si>
    <t>Look-Up Table 7: Hours of Use (Circ Fan), By Locatin</t>
  </si>
  <si>
    <t>No. of HVLS Circulating Fans Installed*</t>
  </si>
  <si>
    <t>Feet</t>
  </si>
  <si>
    <t>Fan Size (Diameter)*</t>
  </si>
  <si>
    <t>High Volume Low Speed Fans - No. of Fans Installed</t>
  </si>
  <si>
    <t>High Volume Low Speed Fans - Fan Size (Diameter)</t>
  </si>
  <si>
    <t>High Volume Low Speed Fans - Coincident Factor</t>
  </si>
  <si>
    <t>High Volume Low Speed Fans - Incentive</t>
  </si>
  <si>
    <t>kWh*yr/Cow</t>
  </si>
  <si>
    <t>Total Annual Savings</t>
  </si>
  <si>
    <t>Michael Stevenson</t>
  </si>
  <si>
    <t xml:space="preserve">All measures are based on the 2016 PA TRM with Errata </t>
  </si>
  <si>
    <t>Summary</t>
  </si>
  <si>
    <t>Summary of Equipment Cost, Calculator Savings, and Incentives.</t>
  </si>
  <si>
    <t>Automatic Milker Takeoffs</t>
  </si>
  <si>
    <t>Dairy Scroll Compressors</t>
  </si>
  <si>
    <t>Methodology List</t>
  </si>
  <si>
    <t>Variable Speed Drive (VSD) Controller on Dairy Vacuum Pumps</t>
  </si>
  <si>
    <t>High Efficiency Ventilation Fans with and without Thermostats</t>
  </si>
  <si>
    <t>Total Equipment Cost</t>
  </si>
  <si>
    <t>Peak Demand Reduction</t>
  </si>
  <si>
    <t>Annual Energy Reduction</t>
  </si>
  <si>
    <t>one time payment of Eligible Program Incentive</t>
  </si>
  <si>
    <t>Auto Milker Takeoff - Cows Milked Per Day</t>
  </si>
  <si>
    <t>Auto Milker Takeoff - No. of Takeoff Units</t>
  </si>
  <si>
    <t>Number of cows milked per day per takeoff unit</t>
  </si>
  <si>
    <t>Total number of automatic milker takeoff units installed</t>
  </si>
  <si>
    <t>Total number of dairy scroll compressors installed</t>
  </si>
  <si>
    <t>Energy efficiency ratio of installed scroll compressor</t>
  </si>
  <si>
    <t>Average total number of cows milked per day</t>
  </si>
  <si>
    <t>Total number of energy efficient livestock waterers</t>
  </si>
  <si>
    <t>Rated horsepower of dairy vacuum pump</t>
  </si>
  <si>
    <t>Efficiency of dairy vacuum pump at full-rated load</t>
  </si>
  <si>
    <t>Daily run hours of the dairy vacuum pump</t>
  </si>
  <si>
    <t>Annual operating days of the dairy vacuum pump</t>
  </si>
  <si>
    <t>Total number of standard ventilation fans replaced</t>
  </si>
  <si>
    <t>Total number of high efficiency ventilation fans installed</t>
  </si>
  <si>
    <t>Fan size, in inches, of installed high efficiency ventilation fan</t>
  </si>
  <si>
    <t>Facility type of high efficiency ventilation fan installation</t>
  </si>
  <si>
    <t>Total number of high volume low speed circulation fans installed</t>
  </si>
  <si>
    <t>Fan size, in feet, of the high volume low speed circulation fan</t>
  </si>
  <si>
    <t>Total equipment cost for installed measure</t>
  </si>
  <si>
    <t>Measure Name</t>
  </si>
  <si>
    <t>Equipment Cost</t>
  </si>
  <si>
    <t>Savings</t>
  </si>
  <si>
    <t>Project Name</t>
  </si>
  <si>
    <t>Site Address</t>
  </si>
  <si>
    <t>Total</t>
  </si>
  <si>
    <t>Automatic Milker Takeoff</t>
  </si>
  <si>
    <t>Variable Speed Drive on Dairy Vacuum Pump</t>
  </si>
  <si>
    <t>High Efficiency Ventilation Fan</t>
  </si>
  <si>
    <t>High Volume Low Speed Fan</t>
  </si>
  <si>
    <t>QC Review</t>
  </si>
  <si>
    <t>Updates based on QC. Summary page added.</t>
  </si>
  <si>
    <t>Version:</t>
  </si>
  <si>
    <t>Last Updated:</t>
  </si>
  <si>
    <t>Input Instructions</t>
  </si>
  <si>
    <t>Glossary of Ouputs</t>
  </si>
  <si>
    <t xml:space="preserve">***This calculator is used for estimating savings and incentives from the installation of agriculture measures. The measure inputs used in this calculator, by an applicant, will be reviewed by the Program in order to determine the final incentive amount. The Program reserves the right to inspect any and all measures prior to any incentive payment.  
</t>
  </si>
  <si>
    <t>Calculator for Agriculture Measures</t>
  </si>
  <si>
    <t>Updates based on Navigant feedback.</t>
  </si>
  <si>
    <t>Measure Description</t>
  </si>
  <si>
    <t xml:space="preserve">This measure calculates energy and demand savings for the installation of automatic milker takeoffs on dairy milking vacuum pump systems. Automatic milker takeoffs shut off the suction on teats once a minimum flow rate is achieved. This reduces the load on the vacuum pump.
This measure requires the installation of automatic milker takeoffs to replace pre-existing manual takeoffs on dairy milking vacuum pump systems. Equipment with existing automatic milker takeoffs is not eligible. In addition, the vacuum pump system serving the impacted milking units must be equipped with a variable speed drive (VSD) to qualify for incentives. Without a VSD, little or no savings will be realized. </t>
  </si>
  <si>
    <t>This measure calculates energy and demand savings for the installation of energy-efficient livestock waterers. In freezing climates no or low energy livestock waterers are used to prevent livestock water from freezing. These waterers are closed watering containers that typically use super insulation, relatively warmer ground water temperatures, and the livestock’s use of the waterer to keep water from freezing.
This measure requires the installation of an energy efficient livestock watering system that is thermostatically controlled and has a minimum of two inches of factory-installed insulation.</t>
  </si>
  <si>
    <t>This measure calculates energy and demand savings for the installation of a variable speed drive (VSD) and controls on a dairy vacuum pump. The vacuum pump operates during the milk harvest and equipment washing on a dairy farm. The vacuum pump creates negative air pressure that draws milk from the cow and assists in the milk flow from the milk receiver to either the bulk tank or the receiver bowl.
Dairy vacuum pumps are more efficient with VSDs since they enable the motor to speed up or slow down depending on the pressure demand. The energy savings for this measure is based on pump capacity and hours of use of the pump.
This measure requires the installation of a VSD and controls on dairy vacuum pumps, or the purchase of dairy vacuum pumps with variable speed capability. Pre-existing pumps with VSD’s are not eligible for this measure.</t>
  </si>
  <si>
    <t>No. of Conventional Fans Removed*</t>
  </si>
  <si>
    <t>Conventional Fan Size*</t>
  </si>
  <si>
    <t>High Volume Low Speed Fans - No. of Fans Removed</t>
  </si>
  <si>
    <t>High Volume Low Speed Fans - Conventional Fan Size (Diameter)</t>
  </si>
  <si>
    <t>Fans Removed</t>
  </si>
  <si>
    <t>Fans Installed</t>
  </si>
  <si>
    <t>Wconv</t>
  </si>
  <si>
    <t>WHVLS</t>
  </si>
  <si>
    <t>This measure calculates energy and demand savings for the installation of High Volume Low Speed (HVLS) fans to replace conventional circulating fans. HVLS fans are a minimum of 16 feet long in diameter and move more cubic feet of air per watt than conventional circulating fans. Default values are provided for dairy, poultry, and swine applications. Other facility types are eligible, however, the operating hours assumptions should be reviewed and modified as appropriate.
This measure requires the installation of HVLS fans in retrofit applications where conventional circulating fans are replaced.</t>
  </si>
  <si>
    <t>This measure calculates energy and demand savings for the installation of high efficiency ventilation fans to replace standard efficiency ventilation fans. The high efficiency fans move more cubic feet of air per watt compared to standard efficiency ventilation fans. Adding a thermostat control will reduce the number of hours that the ventilation fans operate. This protocol does not apply to circulation fans.
This protocol applies to the installation of high efficiency ventilation fans in retrofit applications where standard efficiency ventilation fans are replaced. Default values are provided for dairy and swine applications. Other facility types are eligible; however, data must be collected for all default values.</t>
  </si>
  <si>
    <t>Thermostat Installed*</t>
  </si>
  <si>
    <t>Yes/No</t>
  </si>
  <si>
    <t>High-Efficiency Vent Fans - Thermostat Installed?</t>
  </si>
  <si>
    <t>Standard Fan Size*</t>
  </si>
  <si>
    <t>High Eff. Fan Size*</t>
  </si>
  <si>
    <t>High-Efficiency Vent Fans - Standard Fan Size</t>
  </si>
  <si>
    <t>High-Efficiency Vent Fans - High Eff. Fan Size</t>
  </si>
  <si>
    <t>CFM Standard</t>
  </si>
  <si>
    <t>CFM High Eff.</t>
  </si>
  <si>
    <t>Auto Milker Takeoff Calculator</t>
  </si>
  <si>
    <t>Livestock Waterer Calculator</t>
  </si>
  <si>
    <t>VSD Controller</t>
  </si>
  <si>
    <t>Hi Eff Vent Fans</t>
  </si>
  <si>
    <t>Hi Vol Low Speed Fans</t>
  </si>
  <si>
    <t>Savings and Incentive Calculator for Automatic Milker Takeoffs</t>
  </si>
  <si>
    <t>Savings and Incentive Calculator for Dairy Scroll Compressors</t>
  </si>
  <si>
    <t>Savings and Incentive Calculator for Livestock Waterer</t>
  </si>
  <si>
    <t>Savings and Incentive Calculator for Variable Speed Drive Controller on Dairy Vacuum Pump</t>
  </si>
  <si>
    <t>Savings and Incentive Calculator for High Efficiency Ventilation Fans with and without Thermostats</t>
  </si>
  <si>
    <t>Savings and Incentive Calculator for High Volume Low Speed Fans</t>
  </si>
  <si>
    <t>Phase V Launch</t>
  </si>
  <si>
    <t>Meredith Woy</t>
  </si>
  <si>
    <t>Updated TRM references, added several measures</t>
  </si>
  <si>
    <t>Heat Reclaimers</t>
  </si>
  <si>
    <t>Low Pressure Irrigation</t>
  </si>
  <si>
    <t>Dairy Refrigeration Tune-Up</t>
  </si>
  <si>
    <t>Engine Block Heater Timer</t>
  </si>
  <si>
    <t>Total Project Cost</t>
  </si>
  <si>
    <t>PA TRM 2019 with Errata correction</t>
  </si>
  <si>
    <t>This measure calculates energy and demand savings for the installation of a scroll compressor to replace an existing reciprocating compressor or the installation of a scroll compressor in a new construction application. The compressor is used to cool milk for preservation and packaging. The energy and demand savings per cow will depend on the installed scroll compressor energy efficiency ratio (EER), operating days per year, and the presence of a precooler in the refrigeration system.
This measure requires the installation of a scroll compressor to replace an existing reciprocating compressor or to be installed in a new construction application. Existing farms replacing scroll compressors are not eligible.</t>
  </si>
  <si>
    <t>Coincident Factor VSD Vacuum Pump</t>
  </si>
  <si>
    <t>Quantity</t>
  </si>
  <si>
    <t>VSD Control Quantity*</t>
  </si>
  <si>
    <t>Dollars per Ft.</t>
  </si>
  <si>
    <t>Fan Blade Length*</t>
  </si>
  <si>
    <t>Fan Blade Length</t>
  </si>
  <si>
    <t xml:space="preserve">This measure calculates energy and demand savings for the installation of heat recovery equipment on dairy parlor milk refrigeration systems. The heat reclaimers recover heat from the refrigeration system and use it to pre-heat water used for sanitation, sterilization and cow washing. 
This measure requires the installation of heat recovery equipment on dairy parlor milk refrigeration systems to heat hot water. This measure only applies to dairy parlors with electric water heating equipment. </t>
  </si>
  <si>
    <t>Backup Heating Element?</t>
  </si>
  <si>
    <t>Water Heater Type</t>
  </si>
  <si>
    <t>Heat Reclaimer - Cows per day</t>
  </si>
  <si>
    <t>Heat Reclaimer - Precooler</t>
  </si>
  <si>
    <t>Heat Reclaimer - backup heating element</t>
  </si>
  <si>
    <t>Heat reclaimer  - water heater type</t>
  </si>
  <si>
    <t>Lookup Table 8: Heat Reclaimer</t>
  </si>
  <si>
    <t>Backup Heating Element Present?*</t>
  </si>
  <si>
    <t>Water Heater Type*</t>
  </si>
  <si>
    <t>Precooler Present?</t>
  </si>
  <si>
    <t>Energy Savings kWh/ (cow*day)</t>
  </si>
  <si>
    <t>Backup heating element</t>
  </si>
  <si>
    <t>Heating Element Factor</t>
  </si>
  <si>
    <t>Electric Tank Water Heater</t>
  </si>
  <si>
    <t>Heat Pump Water Heater</t>
  </si>
  <si>
    <t>Elec. Water Heater Eff.</t>
  </si>
  <si>
    <t>Heat Reclaimer</t>
  </si>
  <si>
    <t>Cows Milked Per Day</t>
  </si>
  <si>
    <t>Milking Days per Year</t>
  </si>
  <si>
    <t>ES</t>
  </si>
  <si>
    <t>Water Heater Efficiency</t>
  </si>
  <si>
    <t>Energy to Demand Factor</t>
  </si>
  <si>
    <t>Coincident Factor Scroll Compressor, Heat Reclaimer</t>
  </si>
  <si>
    <t>Dairy Scroll Comp., Heat Reclaimer - Milking Days/Year (Default)</t>
  </si>
  <si>
    <t>Heat Reclaimer - Incentive</t>
  </si>
  <si>
    <t>Per Unit</t>
  </si>
  <si>
    <t xml:space="preserve">This measure calculates energy and demand savings for the installation of a low-pressure irrigation system, which reduces the amount of energy required to apply the same amount of water as a baseline system. The amount of energy saved per acre will depend on the actual operating pressure decrease, the pumping plant efficiency, the amount of water applied, and the number of nozzle, sprinkler, or micro irrigation system conversions made to the system. 
This measure requires a minimum of 50% reduction in irrigation pumping pressure through the installation of a low-pressure irrigation system in agriculture or golf course applications. The pressure reduction can be achieved in several ways, such as nozzle or valve replacement, sprinkler head replacement, alterations or retrofits to the pumping plant, or drip irrigation system installation. Pre and post retrofit pump pressure measurements are required. </t>
  </si>
  <si>
    <t>Acres</t>
  </si>
  <si>
    <t>PSI</t>
  </si>
  <si>
    <t>GPM per acre</t>
  </si>
  <si>
    <t>GPM</t>
  </si>
  <si>
    <t>Hours/yr</t>
  </si>
  <si>
    <t>Hours/day</t>
  </si>
  <si>
    <t>Application</t>
  </si>
  <si>
    <t>Lookup Table 9: Low Pressure Irrigation</t>
  </si>
  <si>
    <t>Agriculture</t>
  </si>
  <si>
    <t>Golf Course</t>
  </si>
  <si>
    <t>Application*</t>
  </si>
  <si>
    <t>Number of Acres Irrigated*</t>
  </si>
  <si>
    <t>Baseline Pump Pressure*</t>
  </si>
  <si>
    <t>Installed Pump Pressure*</t>
  </si>
  <si>
    <t>Pump Flow Rate per acre for agriculture applications*</t>
  </si>
  <si>
    <t>Pump Flow Rate for pumping system for golf courses*</t>
  </si>
  <si>
    <t>Irrigation Hours per Growing Season for agriculture applications*</t>
  </si>
  <si>
    <t>Hours of watering per day for golf courses*</t>
  </si>
  <si>
    <t>Pump Motor Efficiency*</t>
  </si>
  <si>
    <t>Low Pressure Irrigation - No. of Acres Irrigated</t>
  </si>
  <si>
    <t>Low Pressure Irrigation - Baseline Pump Pressure</t>
  </si>
  <si>
    <t>Low Pressure Irrigation - Installed Pump Pressure</t>
  </si>
  <si>
    <t>Low Pressure Irrigation - Pump Flow Rate Agriculture</t>
  </si>
  <si>
    <t>Low Pressure Irrigation - Pump Flow Rate Golf Course</t>
  </si>
  <si>
    <t>Low Pressure Irrigation - Irrigation Hours Agriculture</t>
  </si>
  <si>
    <t>Low Pressure Irrigation - Watering Hrs/day Golf Courses</t>
  </si>
  <si>
    <t>Low Pressure Irrigation - Pump Motor Efficiency</t>
  </si>
  <si>
    <t>Hrs/yr</t>
  </si>
  <si>
    <t>Hrs/day</t>
  </si>
  <si>
    <t>Low Pressure Irrigation - Application</t>
  </si>
  <si>
    <t>Low Pressure Irrigation - conversion factor</t>
  </si>
  <si>
    <t>PSI x GPM / HP</t>
  </si>
  <si>
    <t>Low Pressure Irrigation - energy to demand factor</t>
  </si>
  <si>
    <t>kW/kWh</t>
  </si>
  <si>
    <t>Low Pressure Irrigation - Incentive</t>
  </si>
  <si>
    <t>Per Acre</t>
  </si>
  <si>
    <t>Low Pressure Irrigation - Watering Days/yr Golf Courses</t>
  </si>
  <si>
    <t>Days/yr</t>
  </si>
  <si>
    <t>Days of watering per year for golf courses*</t>
  </si>
  <si>
    <t>High Efficiency Ventilation Fan Calculator</t>
  </si>
  <si>
    <t>Dairy Scroll Compressor Calculator</t>
  </si>
  <si>
    <t>VSD Control on Dairy Vacuum Pump  Calculator</t>
  </si>
  <si>
    <t>High Volume Low Speed Fan Calculator</t>
  </si>
  <si>
    <t>Heat Reclaimer Calculator</t>
  </si>
  <si>
    <t>Low Pressure Irrigation Calculator</t>
  </si>
  <si>
    <t>Engine Block Heater Timer Calculator</t>
  </si>
  <si>
    <t xml:space="preserve">This measure calculates energy and demand savings for the installation of engine block heater timers in commercial, industrial, and agricultural establishments. The baseline for this measure is an engine block heater in use without a timer. 
</t>
  </si>
  <si>
    <t>Quantity*</t>
  </si>
  <si>
    <t>Engine Block Heater Timer - Quantity</t>
  </si>
  <si>
    <t>Lookup Table 10: Engine Block Heater</t>
  </si>
  <si>
    <t>Avg Power consumption</t>
  </si>
  <si>
    <t>Hrs/day reduction</t>
  </si>
  <si>
    <t>Usage Factor</t>
  </si>
  <si>
    <t>Engine Block Heater - Incentive</t>
  </si>
  <si>
    <t>Savings and Incentive Calculator for Heat Reclaimers</t>
  </si>
  <si>
    <t>Savings and Incentive Calculator for Low Pressure Irrigation</t>
  </si>
  <si>
    <t>Engine Block</t>
  </si>
  <si>
    <t>Savings and Incentive Calculator for Engine Block Heater Timer</t>
  </si>
  <si>
    <t xml:space="preserve">Auto Milker Takeoff </t>
  </si>
  <si>
    <t>Dairy Scroll Comp</t>
  </si>
  <si>
    <t>Wisconsin Focus on Energy, 2019</t>
  </si>
  <si>
    <t>Wisconsin Focus on Energy TRM 2019</t>
  </si>
  <si>
    <t>Dairy Refrig Tune Up</t>
  </si>
  <si>
    <t>Savings and Incentive Calculator for Dairy Refrigeration Tune Up Measure</t>
  </si>
  <si>
    <t xml:space="preserve">This measure calculates energy and demand savings for performing a dairy refrigeration equipment tune up. This tune-up is designed to assess all refrigeration equipment associated with a commercial-grade dairy farm facility with the intention of reducing electrical consumption. The efficient condition is refrigeration equipment associated with a commercial-grade dairy farm facility that has been inspected and tuned up by a U.S. EPA 608 Certified Service Provider. The Service Provider must abide by all rules and regulations related to refrigerant testing and safety protocol and must conduct the following tasks: clean and inspect condenser and evaporator coils; clean drain pan; inspect/clean fans, screens, grills, filters, and drier cores; inspect/adjust heat reclaim operation; tighten all line voltage connections; inspect/replace relays and capacitors as needed; and add/remove refrigerant charge as needed.  
The baseline condition is refrigeration equipment associated with a commercial-grade dairy farm facility that has not been inspected or tuned up in more than 12 months.  </t>
  </si>
  <si>
    <t>Dairy Refrigeration System Tune Up</t>
  </si>
  <si>
    <t>Dairy Refrigeration Tune-Up Calculator</t>
  </si>
  <si>
    <t>Dairy Refrigeration Tune-Up - Cows milked per day</t>
  </si>
  <si>
    <t>Lookup Table 11: Dairy Refrigeration Tune-Up</t>
  </si>
  <si>
    <t>Milking Days/yr</t>
  </si>
  <si>
    <t>Lbs milk/day/cow</t>
  </si>
  <si>
    <t>Dairy Refrig Tune Up - Specific Heat of Milk</t>
  </si>
  <si>
    <t>Btu/lbF</t>
  </si>
  <si>
    <t>Temp Final (F)</t>
  </si>
  <si>
    <t>AEER Compressor (Btu/watt-hour)</t>
  </si>
  <si>
    <t>Energy Savings Factor</t>
  </si>
  <si>
    <t>Milking Equipment Scenario</t>
  </si>
  <si>
    <t>Milk Pre-Cooler and VFD on Milk Pump</t>
  </si>
  <si>
    <t>Milk Pre-Cooler Only</t>
  </si>
  <si>
    <t>Without Milk Pre-Cooler</t>
  </si>
  <si>
    <t>Unknown</t>
  </si>
  <si>
    <t>Temp In (F)</t>
  </si>
  <si>
    <t>Milking Equipment Scenario*</t>
  </si>
  <si>
    <t>Dairy Refrig Tune Up - Incentive</t>
  </si>
  <si>
    <t>Refrigeration Equipment Unit Quantity*</t>
  </si>
  <si>
    <t>Unit Quantity</t>
  </si>
  <si>
    <t>Total Demand Savings (kW)</t>
  </si>
  <si>
    <t>Total Incentive</t>
  </si>
  <si>
    <t>Total Annual Energy Savings (kWh/yr)</t>
  </si>
  <si>
    <t>Dairy Scroll Comp. - Cows Milked Per Day</t>
  </si>
  <si>
    <t>Yes or no input on presence of precooler</t>
  </si>
  <si>
    <t>Yes or no input if thermostat is installed</t>
  </si>
  <si>
    <t>High-Efficiency Vent Fans - Thermostat Installed</t>
  </si>
  <si>
    <t>Heat Reclaimers - Cows Milked Per Day</t>
  </si>
  <si>
    <t>Heat Reclaimers - Precooler Present</t>
  </si>
  <si>
    <t>Heat Reclaimers - Backup Heating Element Present</t>
  </si>
  <si>
    <t>Heat Reclaimers - Water Heater Type</t>
  </si>
  <si>
    <t>Number of cows milked per day</t>
  </si>
  <si>
    <t>Yes or no input of whether precooler is present</t>
  </si>
  <si>
    <t>Yes or no input of whether a backup heating element is present</t>
  </si>
  <si>
    <t>Dropdown list for water heater type - Electric or Heat pump water heater</t>
  </si>
  <si>
    <t>Engine Block - Quantity</t>
  </si>
  <si>
    <t>Engine Block quantity</t>
  </si>
  <si>
    <t>Dairy Refrigeration Tune-Up - Refrigeration Equipment Unit Quantity</t>
  </si>
  <si>
    <t>Dairy Refrigeration Tune-Up - Cows Milked Per Day</t>
  </si>
  <si>
    <t>Dairy Refrigeration Tune-Up - Milking Equipment Scenario</t>
  </si>
  <si>
    <t>Low Pressure Irrigation - Baseline Pump Pressure (PSI)</t>
  </si>
  <si>
    <t>Low Pressure Irrigation - Installed Pump Pressure (PSI)</t>
  </si>
  <si>
    <t>Total project cost including material and labor, excluding taxes</t>
  </si>
  <si>
    <t>Dropdown list for whether the irrigation system serves an actricultural application or golf course</t>
  </si>
  <si>
    <t>Number of acres served by the irrigation system</t>
  </si>
  <si>
    <t>Measured pump pressure prior to completing project</t>
  </si>
  <si>
    <t>Measured pump pressure after project is complete</t>
  </si>
  <si>
    <t>Low Pressure Irrigation - Pump flow rate per acre for agricultural applications</t>
  </si>
  <si>
    <t>Low Pressure Irrigation - Pump flow rate for pumping system for golf courses</t>
  </si>
  <si>
    <t>Pump flow rate (GPM) for golf course application only</t>
  </si>
  <si>
    <t>Pump Flow rate per acre (GPM per acre) for agricultural applications only</t>
  </si>
  <si>
    <t>Low Pressure Irrigation - Irrigation Hours Per Growing Season for Agricultural applications</t>
  </si>
  <si>
    <t>Low Pressure Irrigation - Hours of watering per day for golf courses</t>
  </si>
  <si>
    <t>Rated nameplate efficiency of pump serving irrigation system</t>
  </si>
  <si>
    <t>Low Pressure Irrigation - Days of watering per year for golf courses</t>
  </si>
  <si>
    <t>Days per year irrigation system is used, golf courses only</t>
  </si>
  <si>
    <t>Hours per day irrigation system is used, golf courses only</t>
  </si>
  <si>
    <t>Hours per year irrigation system is used, agricultural applications only</t>
  </si>
  <si>
    <t>Number of refrigeration units included in tune-up</t>
  </si>
  <si>
    <t>Dropdown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</si>
</sst>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 #,##0.0000_);_(* \(#,##0.0000\);_(* &quot;-&quot;??_);_(@_)"/>
    <numFmt numFmtId="167" formatCode="0.000"/>
    <numFmt numFmtId="168" formatCode="0.0000"/>
    <numFmt numFmtId="169" formatCode="_(* #,##0.0_);_(* \(#,##0.0\);_(* &quot;-&quot;??_);_(@_)"/>
    <numFmt numFmtId="170" formatCode="#,##0.0000_);\(#,##0.0000\)"/>
    <numFmt numFmtId="171" formatCode="&quot;$&quot;#,##0.00"/>
    <numFmt numFmtId="172" formatCode="&quot;$&quot;#,##0"/>
    <numFmt numFmtId="173" formatCode="_(* #,##0.00_);_(* \(#,##0.00\);_(* \-??_);_(@_)"/>
    <numFmt numFmtId="174" formatCode="_(\$* #,##0.00_);_(\$* \(#,##0.00\);_(\$* \-??_);_(@_)"/>
    <numFmt numFmtId="175" formatCode="0.0000000000"/>
    <numFmt numFmtId="176" formatCode="m\-d\-yy"/>
    <numFmt numFmtId="177" formatCode="_(* #,##0.0_);_(* \(#,##0.00\);_(* &quot;-&quot;??_);_(@_)"/>
    <numFmt numFmtId="178" formatCode="General_)"/>
    <numFmt numFmtId="179" formatCode="&quot;fl&quot;#,##0_);\(&quot;fl&quot;#,##0\)"/>
    <numFmt numFmtId="180" formatCode="&quot;fl&quot;#,##0_);[Red]\(&quot;fl&quot;#,##0\)"/>
    <numFmt numFmtId="181" formatCode="_-* #,##0_-;\-* #,##0_-;_-* &quot;-&quot;_-;_-@_-"/>
    <numFmt numFmtId="182" formatCode="_-* #,##0.0_-;\-* #,##0.0_-;_-* &quot;-&quot;??_-;_-@_-"/>
    <numFmt numFmtId="183" formatCode="#,##0.00&quot; $&quot;;\-#,##0.00&quot; $&quot;"/>
    <numFmt numFmtId="184" formatCode="0.00_)"/>
    <numFmt numFmtId="185" formatCode="dd"/>
    <numFmt numFmtId="186" formatCode="_(&quot;$&quot;* #,##0.00000_);_(&quot;$&quot;* \(#,##0.00000\);_(&quot;$&quot;* &quot;-&quot;??_);_(@_)"/>
    <numFmt numFmtId="187" formatCode="_(&quot;$&quot;* #,##0.0000_);_(&quot;$&quot;* \(#,##0.0000\);_(&quot;$&quot;* &quot;-&quot;??_);_(@_)"/>
    <numFmt numFmtId="188" formatCode="#,##0.0000"/>
  </numFmts>
  <fonts count="83">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theme="1"/>
      <name val="Arial"/>
      <family val="2"/>
      <scheme val="minor"/>
    </font>
    <font>
      <sz val="9"/>
      <color theme="1"/>
      <name val="Arial"/>
      <family val="2"/>
      <scheme val="minor"/>
    </font>
    <font>
      <sz val="9"/>
      <color indexed="81"/>
      <name val="Tahoma"/>
      <family val="2"/>
    </font>
    <font>
      <b/>
      <sz val="9"/>
      <color indexed="81"/>
      <name val="Tahoma"/>
      <family val="2"/>
    </font>
    <font>
      <b/>
      <vertAlign val="subscript"/>
      <sz val="11"/>
      <color theme="1"/>
      <name val="Arial"/>
      <family val="2"/>
      <scheme val="minor"/>
    </font>
    <font>
      <sz val="12"/>
      <color theme="5"/>
      <name val="Arial"/>
      <family val="2"/>
      <scheme val="minor"/>
    </font>
    <font>
      <b/>
      <u/>
      <sz val="16"/>
      <color theme="5"/>
      <name val="Arial"/>
      <family val="2"/>
      <scheme val="minor"/>
    </font>
    <font>
      <b/>
      <sz val="9"/>
      <color theme="1"/>
      <name val="Arial"/>
      <family val="2"/>
      <scheme val="minor"/>
    </font>
    <font>
      <b/>
      <u/>
      <sz val="14"/>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4"/>
      <color rgb="FFFA9500"/>
      <name val="Arial"/>
      <family val="2"/>
    </font>
    <font>
      <b/>
      <sz val="22"/>
      <color rgb="FF0060AF"/>
      <name val="Arial"/>
      <family val="2"/>
      <scheme val="minor"/>
    </font>
    <font>
      <b/>
      <sz val="11"/>
      <color rgb="FF3083BD"/>
      <name val="Arial"/>
      <family val="2"/>
    </font>
    <font>
      <sz val="11"/>
      <name val="Arial"/>
      <family val="2"/>
      <scheme val="minor"/>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theme="3" tint="0.79998168889431442"/>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s>
  <cellStyleXfs count="2499">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0" fontId="19" fillId="0" borderId="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6" borderId="0" applyNumberFormat="0" applyBorder="0" applyAlignment="0" applyProtection="0"/>
    <xf numFmtId="0" fontId="28" fillId="47"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9" fillId="38" borderId="0" applyNumberFormat="0" applyBorder="0" applyAlignment="0" applyProtection="0"/>
    <xf numFmtId="0" fontId="30" fillId="55" borderId="23" applyNumberFormat="0" applyAlignment="0" applyProtection="0"/>
    <xf numFmtId="0" fontId="31" fillId="56" borderId="24" applyNumberFormat="0" applyAlignment="0" applyProtection="0"/>
    <xf numFmtId="44" fontId="19" fillId="0" borderId="0" applyFont="0" applyFill="0" applyBorder="0" applyAlignment="0" applyProtection="0"/>
    <xf numFmtId="44" fontId="27" fillId="0" borderId="0" applyFont="0" applyFill="0" applyBorder="0" applyAlignment="0" applyProtection="0"/>
    <xf numFmtId="0" fontId="32" fillId="0" borderId="0" applyNumberFormat="0" applyFill="0" applyBorder="0" applyAlignment="0" applyProtection="0"/>
    <xf numFmtId="0" fontId="33" fillId="39" borderId="0" applyNumberFormat="0" applyBorder="0" applyAlignment="0" applyProtection="0"/>
    <xf numFmtId="0" fontId="34" fillId="0" borderId="25" applyNumberFormat="0" applyFill="0" applyAlignment="0" applyProtection="0"/>
    <xf numFmtId="0" fontId="35" fillId="0" borderId="26"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37" fillId="42" borderId="23" applyNumberFormat="0" applyAlignment="0" applyProtection="0"/>
    <xf numFmtId="0" fontId="38" fillId="0" borderId="28" applyNumberFormat="0" applyFill="0" applyAlignment="0" applyProtection="0"/>
    <xf numFmtId="0" fontId="39" fillId="5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58" borderId="29" applyNumberFormat="0" applyFont="0" applyAlignment="0" applyProtection="0"/>
    <xf numFmtId="0" fontId="40" fillId="55" borderId="30" applyNumberFormat="0" applyAlignment="0" applyProtection="0"/>
    <xf numFmtId="9" fontId="19" fillId="0" borderId="0" applyFont="0" applyFill="0" applyBorder="0" applyAlignment="0" applyProtection="0"/>
    <xf numFmtId="0" fontId="41" fillId="0" borderId="0" applyNumberFormat="0" applyFill="0" applyBorder="0" applyAlignment="0" applyProtection="0"/>
    <xf numFmtId="0" fontId="42" fillId="0" borderId="31" applyNumberFormat="0" applyFill="0" applyAlignment="0" applyProtection="0"/>
    <xf numFmtId="0" fontId="43"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53" fillId="0" borderId="0"/>
    <xf numFmtId="0" fontId="1" fillId="0" borderId="0"/>
    <xf numFmtId="0" fontId="27" fillId="0" borderId="0"/>
    <xf numFmtId="173" fontId="2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57" fillId="0" borderId="0" applyFill="0" applyBorder="0" applyAlignment="0" applyProtection="0"/>
    <xf numFmtId="43" fontId="19"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43" fontId="27" fillId="0" borderId="0" applyFont="0" applyFill="0" applyBorder="0" applyAlignment="0" applyProtection="0"/>
    <xf numFmtId="173" fontId="57" fillId="0" borderId="0" applyFill="0" applyBorder="0" applyAlignment="0" applyProtection="0"/>
    <xf numFmtId="173" fontId="57" fillId="0" borderId="0" applyFill="0" applyBorder="0" applyAlignment="0" applyProtection="0"/>
    <xf numFmtId="173" fontId="57" fillId="0" borderId="0" applyFill="0" applyBorder="0" applyAlignment="0" applyProtection="0"/>
    <xf numFmtId="174" fontId="57"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7" fillId="0" borderId="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174" fontId="57" fillId="0" borderId="0" applyFill="0" applyBorder="0" applyAlignment="0" applyProtection="0"/>
    <xf numFmtId="44" fontId="27" fillId="0" borderId="0" applyFon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37" fontId="61" fillId="0" borderId="0"/>
    <xf numFmtId="0" fontId="62"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57" fillId="0" borderId="0" applyFill="0" applyBorder="0" applyAlignment="0" applyProtection="0"/>
    <xf numFmtId="9" fontId="19"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5" fontId="64" fillId="0" borderId="0" applyFont="0" applyFill="0" applyBorder="0" applyAlignment="0" applyProtection="0">
      <alignment horizontal="right"/>
    </xf>
    <xf numFmtId="2" fontId="64" fillId="0" borderId="0" applyFont="0" applyFill="0" applyBorder="0" applyAlignment="0" applyProtection="0">
      <alignment horizontal="right"/>
    </xf>
    <xf numFmtId="0" fontId="1"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7"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7" fillId="40" borderId="0" applyNumberFormat="0" applyBorder="0" applyAlignment="0" applyProtection="0"/>
    <xf numFmtId="0" fontId="1" fillId="40" borderId="0" applyNumberFormat="0" applyBorder="0" applyAlignment="0" applyProtection="0"/>
    <xf numFmtId="0" fontId="1" fillId="45" borderId="0" applyNumberFormat="0" applyBorder="0" applyAlignment="0" applyProtection="0"/>
    <xf numFmtId="0" fontId="27" fillId="45" borderId="0" applyNumberFormat="0" applyBorder="0" applyAlignment="0" applyProtection="0"/>
    <xf numFmtId="0" fontId="1" fillId="45" borderId="0" applyNumberFormat="0" applyBorder="0" applyAlignment="0" applyProtection="0"/>
    <xf numFmtId="0" fontId="17" fillId="45" borderId="0" applyNumberFormat="0" applyBorder="0" applyAlignment="0" applyProtection="0"/>
    <xf numFmtId="0" fontId="28" fillId="45" borderId="0" applyNumberFormat="0" applyBorder="0" applyAlignment="0" applyProtection="0"/>
    <xf numFmtId="0" fontId="17" fillId="45" borderId="0" applyNumberFormat="0" applyBorder="0" applyAlignment="0" applyProtection="0"/>
    <xf numFmtId="0" fontId="17" fillId="48" borderId="0" applyNumberFormat="0" applyBorder="0" applyAlignment="0" applyProtection="0"/>
    <xf numFmtId="0" fontId="28" fillId="48" borderId="0" applyNumberFormat="0" applyBorder="0" applyAlignment="0" applyProtection="0"/>
    <xf numFmtId="0" fontId="17" fillId="48" borderId="0" applyNumberFormat="0" applyBorder="0" applyAlignment="0" applyProtection="0"/>
    <xf numFmtId="0" fontId="17" fillId="50" borderId="0" applyNumberFormat="0" applyBorder="0" applyAlignment="0" applyProtection="0"/>
    <xf numFmtId="0" fontId="28" fillId="50" borderId="0" applyNumberFormat="0" applyBorder="0" applyAlignment="0" applyProtection="0"/>
    <xf numFmtId="0" fontId="17" fillId="50" borderId="0" applyNumberFormat="0" applyBorder="0" applyAlignment="0" applyProtection="0"/>
    <xf numFmtId="175" fontId="65" fillId="62" borderId="46">
      <alignment horizontal="center" vertical="center"/>
    </xf>
    <xf numFmtId="176" fontId="56" fillId="62" borderId="46">
      <alignment horizontal="center" vertical="center"/>
    </xf>
    <xf numFmtId="177" fontId="66" fillId="0" borderId="0" applyFill="0" applyBorder="0" applyAlignment="0"/>
    <xf numFmtId="178" fontId="66" fillId="0" borderId="0" applyFill="0" applyBorder="0" applyAlignment="0"/>
    <xf numFmtId="167" fontId="66" fillId="0" borderId="0" applyFill="0" applyBorder="0" applyAlignment="0"/>
    <xf numFmtId="179" fontId="66" fillId="0" borderId="0" applyFill="0" applyBorder="0" applyAlignment="0"/>
    <xf numFmtId="180"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77" fontId="6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64" fillId="0" borderId="0" applyFont="0" applyFill="0" applyBorder="0" applyAlignment="0" applyProtection="0">
      <alignment horizontal="right"/>
    </xf>
    <xf numFmtId="178"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4"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64" fillId="0" borderId="0"/>
    <xf numFmtId="6" fontId="69" fillId="0" borderId="0">
      <protection locked="0"/>
    </xf>
    <xf numFmtId="14" fontId="70" fillId="0" borderId="0" applyFill="0" applyBorder="0" applyAlignment="0"/>
    <xf numFmtId="181" fontId="19" fillId="0" borderId="47">
      <alignment vertical="center"/>
    </xf>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82" fontId="19" fillId="0" borderId="0">
      <protection locked="0"/>
    </xf>
    <xf numFmtId="38" fontId="64" fillId="61" borderId="0" applyNumberFormat="0" applyBorder="0" applyAlignment="0" applyProtection="0"/>
    <xf numFmtId="38" fontId="64" fillId="61" borderId="0" applyNumberFormat="0" applyBorder="0" applyAlignment="0" applyProtection="0"/>
    <xf numFmtId="0" fontId="71" fillId="0" borderId="0" applyNumberFormat="0" applyFill="0" applyBorder="0" applyAlignment="0" applyProtection="0"/>
    <xf numFmtId="0" fontId="54" fillId="0" borderId="45" applyNumberFormat="0" applyAlignment="0" applyProtection="0">
      <alignment horizontal="left" vertical="center"/>
    </xf>
    <xf numFmtId="0" fontId="54" fillId="0" borderId="37">
      <alignment horizontal="left" vertical="center"/>
    </xf>
    <xf numFmtId="0" fontId="54" fillId="0" borderId="37">
      <alignment horizontal="left" vertical="center"/>
    </xf>
    <xf numFmtId="183" fontId="19" fillId="0" borderId="0">
      <protection locked="0"/>
    </xf>
    <xf numFmtId="183" fontId="19" fillId="0" borderId="0">
      <protection locked="0"/>
    </xf>
    <xf numFmtId="0" fontId="72" fillId="0" borderId="48" applyNumberFormat="0" applyFill="0" applyAlignment="0" applyProtection="0"/>
    <xf numFmtId="10" fontId="64" fillId="63" borderId="10" applyNumberFormat="0" applyBorder="0" applyAlignment="0" applyProtection="0"/>
    <xf numFmtId="10" fontId="64" fillId="63" borderId="10" applyNumberFormat="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184" fontId="73"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74" fillId="0" borderId="0"/>
    <xf numFmtId="0" fontId="19" fillId="0" borderId="0"/>
    <xf numFmtId="0" fontId="74"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64" fillId="0" borderId="0"/>
    <xf numFmtId="0" fontId="64" fillId="0" borderId="0"/>
    <xf numFmtId="0" fontId="19" fillId="0" borderId="0"/>
    <xf numFmtId="0" fontId="74" fillId="0" borderId="0"/>
    <xf numFmtId="0" fontId="19" fillId="0" borderId="0" applyNumberFormat="0" applyFill="0" applyBorder="0" applyAlignment="0" applyProtection="0"/>
    <xf numFmtId="0" fontId="1" fillId="0" borderId="0"/>
    <xf numFmtId="0" fontId="75" fillId="0" borderId="0"/>
    <xf numFmtId="0" fontId="1" fillId="0" borderId="0"/>
    <xf numFmtId="0" fontId="19" fillId="0" borderId="0" applyNumberFormat="0" applyFill="0" applyBorder="0" applyAlignment="0" applyProtection="0"/>
    <xf numFmtId="0" fontId="19" fillId="0" borderId="0"/>
    <xf numFmtId="0" fontId="19" fillId="0" borderId="0"/>
    <xf numFmtId="0" fontId="19" fillId="0" borderId="0"/>
    <xf numFmtId="0" fontId="1" fillId="0" borderId="0"/>
    <xf numFmtId="0" fontId="1" fillId="0" borderId="0"/>
    <xf numFmtId="0" fontId="1" fillId="0" borderId="0"/>
    <xf numFmtId="10" fontId="64" fillId="63" borderId="10" applyNumberFormat="0" applyBorder="0" applyAlignment="0" applyProtection="0"/>
    <xf numFmtId="10" fontId="64" fillId="63" borderId="10" applyNumberFormat="0" applyBorder="0" applyAlignment="0" applyProtection="0"/>
    <xf numFmtId="0" fontId="54" fillId="0" borderId="37">
      <alignment horizontal="left" vertical="center"/>
    </xf>
    <xf numFmtId="0" fontId="54" fillId="0" borderId="37">
      <alignment horizontal="left" vertical="center"/>
    </xf>
    <xf numFmtId="0" fontId="19" fillId="0" borderId="0"/>
    <xf numFmtId="0" fontId="19" fillId="0" borderId="0"/>
    <xf numFmtId="0" fontId="19" fillId="0" borderId="0"/>
    <xf numFmtId="0" fontId="27" fillId="0" borderId="0"/>
    <xf numFmtId="0" fontId="1" fillId="0" borderId="0"/>
    <xf numFmtId="0" fontId="1" fillId="0" borderId="0"/>
    <xf numFmtId="0" fontId="1" fillId="0" borderId="0"/>
    <xf numFmtId="0" fontId="19" fillId="0" borderId="0"/>
    <xf numFmtId="0" fontId="1" fillId="0" borderId="0"/>
    <xf numFmtId="0" fontId="27" fillId="8" borderId="8" applyNumberFormat="0" applyFont="0" applyAlignment="0" applyProtection="0"/>
    <xf numFmtId="0" fontId="19" fillId="58" borderId="29" applyNumberFormat="0" applyFont="0" applyAlignment="0" applyProtection="0"/>
    <xf numFmtId="0" fontId="27" fillId="8" borderId="8" applyNumberFormat="0" applyFont="0" applyAlignment="0" applyProtection="0"/>
    <xf numFmtId="0" fontId="76" fillId="0" borderId="22" applyFill="0" applyProtection="0">
      <alignment horizontal="right" wrapText="1"/>
    </xf>
    <xf numFmtId="180" fontId="66" fillId="0" borderId="0" applyFont="0" applyFill="0" applyBorder="0" applyAlignment="0" applyProtection="0"/>
    <xf numFmtId="185"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0" fontId="67" fillId="0" borderId="0" applyFill="0" applyBorder="0" applyAlignment="0"/>
    <xf numFmtId="178" fontId="66" fillId="0" borderId="0" applyFill="0" applyBorder="0" applyAlignment="0"/>
    <xf numFmtId="0" fontId="77" fillId="0" borderId="0" applyFill="0" applyBorder="0" applyProtection="0">
      <alignment horizontal="left" wrapText="1"/>
    </xf>
    <xf numFmtId="49" fontId="70" fillId="0" borderId="0" applyFill="0" applyBorder="0" applyAlignment="0"/>
    <xf numFmtId="186" fontId="19" fillId="0" borderId="0" applyFill="0" applyBorder="0" applyAlignment="0"/>
    <xf numFmtId="187" fontId="19" fillId="0" borderId="0" applyFill="0" applyBorder="0" applyAlignment="0"/>
    <xf numFmtId="183" fontId="19" fillId="0" borderId="49">
      <protection locked="0"/>
    </xf>
    <xf numFmtId="37" fontId="64" fillId="64" borderId="0" applyNumberFormat="0" applyBorder="0" applyAlignment="0" applyProtection="0"/>
    <xf numFmtId="37" fontId="64" fillId="64" borderId="0" applyNumberFormat="0" applyBorder="0" applyAlignment="0" applyProtection="0"/>
    <xf numFmtId="37" fontId="64" fillId="0" borderId="0"/>
    <xf numFmtId="3" fontId="78" fillId="0" borderId="48" applyProtection="0"/>
    <xf numFmtId="0" fontId="30" fillId="55" borderId="23" applyNumberFormat="0" applyAlignment="0" applyProtection="0"/>
    <xf numFmtId="10" fontId="64" fillId="63" borderId="10" applyNumberFormat="0" applyBorder="0" applyAlignment="0" applyProtection="0"/>
    <xf numFmtId="10" fontId="64" fillId="63" borderId="10" applyNumberFormat="0" applyBorder="0" applyAlignment="0" applyProtection="0"/>
    <xf numFmtId="0" fontId="37" fillId="42" borderId="23" applyNumberFormat="0" applyAlignment="0" applyProtection="0"/>
    <xf numFmtId="0" fontId="37" fillId="42" borderId="23" applyNumberFormat="0" applyAlignment="0" applyProtection="0"/>
    <xf numFmtId="0" fontId="30" fillId="55" borderId="23" applyNumberFormat="0" applyAlignment="0" applyProtection="0"/>
    <xf numFmtId="0" fontId="19" fillId="58" borderId="29" applyNumberFormat="0" applyFont="0" applyAlignment="0" applyProtection="0"/>
    <xf numFmtId="0" fontId="76" fillId="0" borderId="22" applyFill="0" applyProtection="0">
      <alignment horizontal="right" wrapText="1"/>
    </xf>
    <xf numFmtId="0" fontId="40" fillId="55" borderId="30" applyNumberFormat="0" applyAlignment="0" applyProtection="0"/>
    <xf numFmtId="0" fontId="19" fillId="58" borderId="29" applyNumberFormat="0" applyFont="0" applyAlignment="0" applyProtection="0"/>
    <xf numFmtId="0" fontId="76" fillId="0" borderId="22" applyFill="0" applyProtection="0">
      <alignment horizontal="right" wrapText="1"/>
    </xf>
    <xf numFmtId="0" fontId="40" fillId="55" borderId="30" applyNumberFormat="0" applyAlignment="0" applyProtection="0"/>
    <xf numFmtId="10" fontId="64" fillId="63" borderId="10" applyNumberFormat="0" applyBorder="0" applyAlignment="0" applyProtection="0"/>
    <xf numFmtId="10" fontId="64" fillId="63" borderId="10" applyNumberFormat="0" applyBorder="0" applyAlignment="0" applyProtection="0"/>
  </cellStyleXfs>
  <cellXfs count="244">
    <xf numFmtId="0" fontId="0" fillId="0" borderId="0" xfId="0"/>
    <xf numFmtId="0" fontId="0" fillId="34" borderId="0" xfId="0" applyFill="1"/>
    <xf numFmtId="0" fontId="0" fillId="34" borderId="0" xfId="0" applyFill="1" applyBorder="1"/>
    <xf numFmtId="0" fontId="0" fillId="34" borderId="0" xfId="0" applyFont="1" applyFill="1" applyBorder="1"/>
    <xf numFmtId="0" fontId="22" fillId="34" borderId="0" xfId="43" applyFont="1" applyFill="1" applyAlignment="1" applyProtection="1">
      <alignment horizontal="left" vertical="center" wrapText="1" indent="2"/>
      <protection hidden="1"/>
    </xf>
    <xf numFmtId="0" fontId="16" fillId="34" borderId="0" xfId="0" applyFont="1" applyFill="1" applyBorder="1" applyAlignment="1">
      <alignment horizontal="left"/>
    </xf>
    <xf numFmtId="0" fontId="23" fillId="0" borderId="0" xfId="43" applyFont="1" applyBorder="1" applyAlignment="1">
      <alignment vertical="center"/>
    </xf>
    <xf numFmtId="0" fontId="23" fillId="34" borderId="0" xfId="43" applyFont="1" applyFill="1" applyBorder="1" applyAlignment="1">
      <alignment vertical="center"/>
    </xf>
    <xf numFmtId="0" fontId="0" fillId="34" borderId="0" xfId="0" applyFont="1" applyFill="1" applyBorder="1" applyAlignment="1">
      <alignment horizontal="center"/>
    </xf>
    <xf numFmtId="0" fontId="17" fillId="34" borderId="0" xfId="0" applyFont="1" applyFill="1" applyBorder="1"/>
    <xf numFmtId="0" fontId="18" fillId="34" borderId="0" xfId="0" applyFont="1" applyFill="1" applyBorder="1"/>
    <xf numFmtId="0" fontId="21" fillId="34" borderId="0" xfId="43" applyFont="1" applyFill="1" applyAlignment="1" applyProtection="1">
      <alignment horizontal="left" vertical="center" wrapText="1" indent="2"/>
      <protection hidden="1"/>
    </xf>
    <xf numFmtId="0" fontId="21" fillId="34" borderId="0" xfId="43" applyFont="1" applyFill="1" applyAlignment="1" applyProtection="1">
      <alignment horizontal="left" vertical="center" wrapText="1"/>
      <protection hidden="1"/>
    </xf>
    <xf numFmtId="0" fontId="0" fillId="34" borderId="0" xfId="0" applyFill="1" applyBorder="1" applyProtection="1"/>
    <xf numFmtId="0" fontId="0" fillId="34" borderId="0" xfId="0" applyFill="1" applyProtection="1"/>
    <xf numFmtId="0" fontId="16" fillId="34" borderId="0" xfId="0" applyFont="1" applyFill="1" applyBorder="1" applyAlignment="1" applyProtection="1">
      <alignment horizontal="center"/>
    </xf>
    <xf numFmtId="0" fontId="0" fillId="34" borderId="0" xfId="0" applyFill="1" applyBorder="1" applyAlignment="1" applyProtection="1">
      <alignment vertical="center"/>
    </xf>
    <xf numFmtId="0" fontId="0" fillId="34" borderId="0" xfId="0" applyFill="1" applyAlignment="1" applyProtection="1">
      <alignment vertical="center"/>
    </xf>
    <xf numFmtId="0" fontId="21" fillId="34" borderId="0" xfId="43" applyFont="1" applyFill="1" applyAlignment="1" applyProtection="1">
      <alignment horizontal="left" vertical="center" wrapText="1" indent="2"/>
      <protection hidden="1"/>
    </xf>
    <xf numFmtId="0" fontId="13" fillId="34" borderId="0" xfId="0" applyFont="1" applyFill="1" applyBorder="1" applyAlignment="1">
      <alignment horizontal="center" wrapText="1"/>
    </xf>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0" fillId="35" borderId="10" xfId="0" applyFont="1" applyFill="1" applyBorder="1" applyAlignment="1">
      <alignment horizontal="left" vertical="center" wrapText="1" indent="1"/>
    </xf>
    <xf numFmtId="0" fontId="0" fillId="36" borderId="12" xfId="0" applyFont="1" applyFill="1" applyBorder="1" applyAlignment="1" applyProtection="1">
      <alignment horizontal="left" vertical="center" indent="1"/>
    </xf>
    <xf numFmtId="0" fontId="0" fillId="36" borderId="15" xfId="0" applyFont="1" applyFill="1" applyBorder="1" applyAlignment="1" applyProtection="1">
      <alignment horizontal="left" vertical="center" indent="1"/>
    </xf>
    <xf numFmtId="0" fontId="0" fillId="35" borderId="17" xfId="0" applyFont="1" applyFill="1" applyBorder="1" applyAlignment="1" applyProtection="1">
      <alignment horizontal="left" vertical="center" indent="1"/>
    </xf>
    <xf numFmtId="0" fontId="0" fillId="36" borderId="19" xfId="0" applyFont="1" applyFill="1" applyBorder="1" applyAlignment="1" applyProtection="1">
      <alignment horizontal="left" vertical="center" indent="1"/>
    </xf>
    <xf numFmtId="0" fontId="0" fillId="35" borderId="21" xfId="0" applyFont="1" applyFill="1" applyBorder="1" applyAlignment="1" applyProtection="1">
      <alignment horizontal="left" vertical="center" indent="1"/>
    </xf>
    <xf numFmtId="0" fontId="0" fillId="34" borderId="0" xfId="0" applyFont="1" applyFill="1" applyBorder="1" applyAlignment="1" applyProtection="1">
      <alignment horizontal="left" vertical="center" indent="1"/>
    </xf>
    <xf numFmtId="0" fontId="0" fillId="35" borderId="10" xfId="0" applyFont="1" applyFill="1" applyBorder="1" applyAlignment="1" applyProtection="1">
      <alignment horizontal="left" vertical="center" indent="1"/>
    </xf>
    <xf numFmtId="0" fontId="0" fillId="35" borderId="10" xfId="0" applyFont="1" applyFill="1" applyBorder="1" applyAlignment="1">
      <alignment horizontal="left" vertical="center" indent="1"/>
    </xf>
    <xf numFmtId="0" fontId="16" fillId="34" borderId="0" xfId="0" applyFont="1" applyFill="1" applyAlignment="1">
      <alignment vertical="top"/>
    </xf>
    <xf numFmtId="0" fontId="16" fillId="34" borderId="0" xfId="0" applyFont="1" applyFill="1"/>
    <xf numFmtId="0" fontId="0" fillId="35" borderId="10" xfId="0" applyFill="1" applyBorder="1" applyAlignment="1">
      <alignment horizontal="left" vertical="center" indent="1"/>
    </xf>
    <xf numFmtId="2" fontId="0" fillId="35" borderId="10" xfId="0" applyNumberFormat="1" applyFill="1" applyBorder="1" applyAlignment="1">
      <alignment horizontal="left" vertical="center" indent="1"/>
    </xf>
    <xf numFmtId="0" fontId="16" fillId="36" borderId="10" xfId="0" applyFont="1" applyFill="1" applyBorder="1" applyAlignment="1">
      <alignment horizontal="center" vertical="center" wrapText="1"/>
    </xf>
    <xf numFmtId="43" fontId="16" fillId="36" borderId="10" xfId="1" applyFont="1" applyFill="1" applyBorder="1" applyAlignment="1">
      <alignment horizontal="center" vertical="center" wrapText="1"/>
    </xf>
    <xf numFmtId="165"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5"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44" fillId="34" borderId="0" xfId="0" applyFont="1" applyFill="1" applyBorder="1" applyAlignment="1" applyProtection="1">
      <alignment horizontal="left"/>
    </xf>
    <xf numFmtId="0" fontId="45" fillId="34" borderId="0" xfId="0" applyFont="1" applyFill="1" applyAlignment="1" applyProtection="1">
      <alignment vertical="center"/>
    </xf>
    <xf numFmtId="0" fontId="0" fillId="35" borderId="10" xfId="0" applyFont="1" applyFill="1" applyBorder="1" applyAlignment="1">
      <alignment horizontal="left" vertical="center" indent="1"/>
    </xf>
    <xf numFmtId="0" fontId="16" fillId="34" borderId="0" xfId="0" applyFont="1" applyFill="1" applyAlignment="1">
      <alignment horizontal="left" vertical="top"/>
    </xf>
    <xf numFmtId="0" fontId="0" fillId="34" borderId="22" xfId="0" applyFill="1" applyBorder="1" applyAlignment="1">
      <alignment vertical="top"/>
    </xf>
    <xf numFmtId="0" fontId="16" fillId="34" borderId="0" xfId="0" applyFont="1" applyFill="1" applyAlignment="1">
      <alignment horizontal="left" vertical="top" indent="18"/>
    </xf>
    <xf numFmtId="0" fontId="0" fillId="34" borderId="37" xfId="0" applyFill="1" applyBorder="1" applyAlignment="1">
      <alignment vertical="top"/>
    </xf>
    <xf numFmtId="0" fontId="16" fillId="34" borderId="0" xfId="0" applyFont="1" applyFill="1" applyBorder="1" applyAlignment="1">
      <alignment horizontal="left" vertical="top" wrapText="1" indent="18"/>
    </xf>
    <xf numFmtId="0" fontId="0" fillId="33" borderId="10" xfId="0" applyFont="1" applyFill="1" applyBorder="1" applyAlignment="1">
      <alignment horizontal="left" vertical="center" indent="1"/>
    </xf>
    <xf numFmtId="0" fontId="0" fillId="35" borderId="38" xfId="0" applyFont="1" applyFill="1" applyBorder="1" applyAlignment="1" applyProtection="1">
      <alignment horizontal="left" vertical="center" indent="1"/>
    </xf>
    <xf numFmtId="0" fontId="0" fillId="36" borderId="39" xfId="0" applyFont="1" applyFill="1" applyBorder="1" applyAlignment="1" applyProtection="1">
      <alignment horizontal="left" vertical="center" indent="1"/>
    </xf>
    <xf numFmtId="44" fontId="0" fillId="35" borderId="10" xfId="1998" applyFont="1" applyFill="1" applyBorder="1" applyAlignment="1">
      <alignment horizontal="left" vertical="center" indent="1"/>
    </xf>
    <xf numFmtId="164" fontId="0" fillId="35" borderId="10" xfId="0" applyNumberFormat="1" applyFont="1" applyFill="1" applyBorder="1" applyAlignment="1">
      <alignment horizontal="left" vertical="center" indent="1"/>
    </xf>
    <xf numFmtId="0" fontId="0" fillId="35" borderId="10" xfId="0" applyFont="1" applyFill="1" applyBorder="1" applyAlignment="1">
      <alignment horizontal="right" vertical="center" indent="1"/>
    </xf>
    <xf numFmtId="44" fontId="0" fillId="35" borderId="10" xfId="1998" applyFont="1" applyFill="1" applyBorder="1" applyAlignment="1">
      <alignment horizontal="right" vertical="center" indent="1"/>
    </xf>
    <xf numFmtId="1" fontId="0" fillId="35" borderId="10" xfId="0" applyNumberFormat="1" applyFill="1" applyBorder="1" applyAlignment="1">
      <alignment horizontal="left" vertical="center" indent="1"/>
    </xf>
    <xf numFmtId="164" fontId="0" fillId="35" borderId="10" xfId="1" applyNumberFormat="1" applyFont="1" applyFill="1" applyBorder="1" applyAlignment="1">
      <alignment horizontal="left" vertical="center" indent="1"/>
    </xf>
    <xf numFmtId="2" fontId="0" fillId="35" borderId="10" xfId="0" applyNumberFormat="1" applyFont="1" applyFill="1" applyBorder="1" applyAlignment="1" applyProtection="1">
      <alignment horizontal="left" vertical="center" indent="1"/>
    </xf>
    <xf numFmtId="2" fontId="0" fillId="35" borderId="10" xfId="1998" applyNumberFormat="1" applyFont="1" applyFill="1" applyBorder="1" applyAlignment="1">
      <alignment horizontal="left" vertical="center" indent="1"/>
    </xf>
    <xf numFmtId="1" fontId="0" fillId="35" borderId="10" xfId="0" applyNumberFormat="1" applyFill="1" applyBorder="1" applyAlignment="1">
      <alignment horizontal="right" vertical="center" indent="1"/>
    </xf>
    <xf numFmtId="164" fontId="0" fillId="35" borderId="10" xfId="1" applyNumberFormat="1" applyFont="1" applyFill="1" applyBorder="1" applyAlignment="1">
      <alignment horizontal="right" vertical="center" indent="1"/>
    </xf>
    <xf numFmtId="2" fontId="0" fillId="35" borderId="10" xfId="0" applyNumberFormat="1" applyFill="1" applyBorder="1" applyAlignment="1">
      <alignment horizontal="right" vertical="center" indent="1"/>
    </xf>
    <xf numFmtId="167" fontId="0" fillId="35" borderId="10" xfId="0" applyNumberFormat="1" applyFill="1" applyBorder="1" applyAlignment="1">
      <alignment horizontal="right" vertical="center" indent="1"/>
    </xf>
    <xf numFmtId="168" fontId="0" fillId="35" borderId="10" xfId="0" applyNumberFormat="1" applyFill="1" applyBorder="1" applyAlignment="1">
      <alignment horizontal="right" vertical="center" indent="1"/>
    </xf>
    <xf numFmtId="0" fontId="0" fillId="34" borderId="0" xfId="0" applyFill="1" applyBorder="1" applyAlignment="1">
      <alignment horizontal="left" vertical="center" indent="1"/>
    </xf>
    <xf numFmtId="164" fontId="0" fillId="34" borderId="0" xfId="1" applyNumberFormat="1" applyFont="1" applyFill="1" applyBorder="1" applyAlignment="1">
      <alignment horizontal="left" vertical="center" indent="1"/>
    </xf>
    <xf numFmtId="164" fontId="0" fillId="34" borderId="0" xfId="1" applyNumberFormat="1" applyFont="1" applyFill="1" applyBorder="1" applyAlignment="1">
      <alignment horizontal="right" vertical="center" indent="1"/>
    </xf>
    <xf numFmtId="2" fontId="0" fillId="34" borderId="0" xfId="0" applyNumberFormat="1" applyFill="1" applyBorder="1" applyAlignment="1">
      <alignment horizontal="right" vertical="center" indent="1"/>
    </xf>
    <xf numFmtId="168" fontId="0" fillId="34" borderId="0" xfId="0" applyNumberFormat="1" applyFill="1" applyBorder="1" applyAlignment="1">
      <alignment horizontal="right" vertical="center" indent="1"/>
    </xf>
    <xf numFmtId="44" fontId="0" fillId="34" borderId="0" xfId="1998" applyFont="1" applyFill="1" applyBorder="1" applyAlignment="1">
      <alignment horizontal="left" vertical="center" indent="1"/>
    </xf>
    <xf numFmtId="2" fontId="0" fillId="34" borderId="0" xfId="0" applyNumberFormat="1" applyFill="1" applyBorder="1" applyAlignment="1">
      <alignment horizontal="left" vertical="center" indent="1"/>
    </xf>
    <xf numFmtId="9" fontId="0" fillId="35" borderId="10" xfId="1999" applyFont="1" applyFill="1" applyBorder="1" applyAlignment="1">
      <alignment horizontal="left" vertical="center" indent="1"/>
    </xf>
    <xf numFmtId="9" fontId="0" fillId="35" borderId="10" xfId="1999" applyFont="1" applyFill="1" applyBorder="1" applyAlignment="1">
      <alignment horizontal="right" vertical="center" indent="1"/>
    </xf>
    <xf numFmtId="9" fontId="0" fillId="35" borderId="10" xfId="1999" applyNumberFormat="1" applyFont="1" applyFill="1" applyBorder="1" applyAlignment="1">
      <alignment horizontal="left" vertical="center" indent="1"/>
    </xf>
    <xf numFmtId="1" fontId="0" fillId="35" borderId="10" xfId="1999" applyNumberFormat="1" applyFont="1" applyFill="1" applyBorder="1" applyAlignment="1">
      <alignment horizontal="left" vertical="center" indent="1"/>
    </xf>
    <xf numFmtId="167" fontId="0" fillId="35" borderId="10" xfId="1998" applyNumberFormat="1" applyFont="1" applyFill="1" applyBorder="1" applyAlignment="1">
      <alignment horizontal="left" vertical="center" indent="1"/>
    </xf>
    <xf numFmtId="1" fontId="0" fillId="34" borderId="0" xfId="0" applyNumberFormat="1" applyFill="1" applyBorder="1"/>
    <xf numFmtId="0" fontId="0" fillId="35" borderId="10" xfId="0" applyFill="1" applyBorder="1" applyAlignment="1">
      <alignment horizontal="right" vertical="center" indent="1"/>
    </xf>
    <xf numFmtId="0" fontId="0" fillId="35" borderId="40" xfId="0" applyFont="1" applyFill="1" applyBorder="1" applyAlignment="1" applyProtection="1">
      <alignment horizontal="left" vertical="center" indent="1"/>
    </xf>
    <xf numFmtId="0" fontId="49" fillId="34" borderId="0" xfId="0" applyFont="1" applyFill="1" applyBorder="1"/>
    <xf numFmtId="165" fontId="0" fillId="35" borderId="10" xfId="1998" applyNumberFormat="1" applyFont="1" applyFill="1" applyBorder="1" applyAlignment="1">
      <alignment horizontal="left" vertical="center" indent="1"/>
    </xf>
    <xf numFmtId="166" fontId="0" fillId="35" borderId="10" xfId="1" applyNumberFormat="1" applyFont="1" applyFill="1" applyBorder="1" applyAlignment="1">
      <alignment horizontal="right" vertical="center" indent="1"/>
    </xf>
    <xf numFmtId="0" fontId="0" fillId="33" borderId="10" xfId="0" applyFont="1" applyFill="1" applyBorder="1" applyAlignment="1">
      <alignment horizontal="left" vertical="center" wrapText="1" indent="1"/>
    </xf>
    <xf numFmtId="0" fontId="45" fillId="34" borderId="0" xfId="0" applyFont="1" applyFill="1" applyProtection="1"/>
    <xf numFmtId="0" fontId="51" fillId="34" borderId="22" xfId="0" applyFont="1" applyFill="1" applyBorder="1" applyAlignment="1" applyProtection="1">
      <alignment horizontal="right"/>
    </xf>
    <xf numFmtId="14" fontId="45" fillId="34" borderId="22" xfId="0" applyNumberFormat="1" applyFont="1" applyFill="1" applyBorder="1" applyAlignment="1" applyProtection="1">
      <alignment horizontal="center"/>
    </xf>
    <xf numFmtId="0" fontId="16" fillId="36" borderId="12" xfId="0" applyFont="1" applyFill="1" applyBorder="1" applyAlignment="1" applyProtection="1">
      <alignment horizontal="right" vertical="center" indent="1"/>
    </xf>
    <xf numFmtId="14" fontId="0" fillId="33" borderId="14" xfId="0" applyNumberFormat="1" applyFont="1" applyFill="1" applyBorder="1" applyAlignment="1" applyProtection="1">
      <alignment vertical="center"/>
      <protection locked="0"/>
    </xf>
    <xf numFmtId="0" fontId="0" fillId="0" borderId="0" xfId="0" applyFill="1" applyAlignment="1" applyProtection="1">
      <alignment vertical="center"/>
    </xf>
    <xf numFmtId="0" fontId="16" fillId="36" borderId="15" xfId="0" applyFont="1" applyFill="1" applyBorder="1" applyAlignment="1" applyProtection="1">
      <alignment horizontal="right" vertical="center" indent="1"/>
    </xf>
    <xf numFmtId="0" fontId="0" fillId="33" borderId="17" xfId="0" applyFont="1" applyFill="1" applyBorder="1" applyAlignment="1" applyProtection="1">
      <alignment vertical="center"/>
      <protection locked="0"/>
    </xf>
    <xf numFmtId="0" fontId="16" fillId="36" borderId="19" xfId="0" applyFont="1" applyFill="1" applyBorder="1" applyAlignment="1" applyProtection="1">
      <alignment horizontal="right" vertical="center" indent="1"/>
    </xf>
    <xf numFmtId="168" fontId="52" fillId="36" borderId="20" xfId="0" applyNumberFormat="1" applyFont="1" applyFill="1" applyBorder="1" applyAlignment="1" applyProtection="1">
      <alignment horizontal="center" vertical="center"/>
    </xf>
    <xf numFmtId="0" fontId="0" fillId="60" borderId="0" xfId="0" applyFill="1" applyProtection="1"/>
    <xf numFmtId="0" fontId="0" fillId="0" borderId="0" xfId="0" applyProtection="1"/>
    <xf numFmtId="0" fontId="0" fillId="0" borderId="0" xfId="0" applyFill="1" applyProtection="1"/>
    <xf numFmtId="0" fontId="0" fillId="59" borderId="43" xfId="0" applyFill="1" applyBorder="1" applyAlignment="1" applyProtection="1">
      <alignment horizontal="left" vertical="center"/>
    </xf>
    <xf numFmtId="0" fontId="0" fillId="34" borderId="43" xfId="0" applyFill="1" applyBorder="1" applyAlignment="1" applyProtection="1">
      <alignment horizontal="left" vertical="center"/>
    </xf>
    <xf numFmtId="0" fontId="52" fillId="36" borderId="44" xfId="0" applyFont="1" applyFill="1" applyBorder="1" applyAlignment="1" applyProtection="1">
      <alignment horizontal="right" vertical="center"/>
    </xf>
    <xf numFmtId="165" fontId="45" fillId="34" borderId="22" xfId="0" applyNumberFormat="1" applyFont="1" applyFill="1" applyBorder="1" applyAlignment="1" applyProtection="1">
      <alignment horizontal="center"/>
    </xf>
    <xf numFmtId="0" fontId="0" fillId="34" borderId="0" xfId="0" applyFont="1" applyFill="1" applyAlignment="1">
      <alignment vertical="center" wrapText="1"/>
    </xf>
    <xf numFmtId="0" fontId="0" fillId="35" borderId="0" xfId="0" applyFont="1" applyFill="1" applyAlignment="1">
      <alignment vertical="center" wrapText="1"/>
    </xf>
    <xf numFmtId="0" fontId="81" fillId="34" borderId="0" xfId="43" applyFont="1" applyFill="1" applyAlignment="1" applyProtection="1">
      <alignment horizontal="left" vertical="center" indent="2"/>
      <protection hidden="1"/>
    </xf>
    <xf numFmtId="0" fontId="0" fillId="35" borderId="0" xfId="0" applyFont="1" applyFill="1"/>
    <xf numFmtId="0" fontId="0" fillId="34" borderId="0" xfId="0" applyFill="1"/>
    <xf numFmtId="0" fontId="24" fillId="34" borderId="0" xfId="43" applyFont="1" applyFill="1" applyBorder="1" applyAlignment="1" applyProtection="1">
      <alignment vertical="center"/>
      <protection hidden="1"/>
    </xf>
    <xf numFmtId="0" fontId="24" fillId="34" borderId="22" xfId="43" applyFont="1" applyFill="1" applyBorder="1" applyAlignment="1" applyProtection="1">
      <alignment vertical="center"/>
      <protection hidden="1"/>
    </xf>
    <xf numFmtId="0" fontId="25" fillId="34" borderId="0" xfId="0" applyFont="1" applyFill="1" applyBorder="1" applyAlignment="1"/>
    <xf numFmtId="0" fontId="50" fillId="34" borderId="0" xfId="0" applyFont="1" applyFill="1" applyAlignment="1">
      <alignment horizontal="left"/>
    </xf>
    <xf numFmtId="0" fontId="25" fillId="35" borderId="0" xfId="0" applyFont="1" applyFill="1" applyBorder="1" applyAlignment="1"/>
    <xf numFmtId="0" fontId="0" fillId="34" borderId="0" xfId="0" applyFont="1" applyFill="1"/>
    <xf numFmtId="0" fontId="0" fillId="0" borderId="0" xfId="0" applyFont="1"/>
    <xf numFmtId="0" fontId="0" fillId="65" borderId="0" xfId="0" applyFont="1" applyFill="1"/>
    <xf numFmtId="0" fontId="14" fillId="65" borderId="0" xfId="0" applyFont="1" applyFill="1" applyAlignment="1"/>
    <xf numFmtId="0" fontId="79" fillId="34" borderId="0" xfId="1899" applyFont="1" applyFill="1" applyBorder="1" applyAlignment="1" applyProtection="1">
      <alignment vertical="center"/>
      <protection hidden="1"/>
    </xf>
    <xf numFmtId="0" fontId="0" fillId="33" borderId="35" xfId="0" applyFont="1" applyFill="1" applyBorder="1" applyAlignment="1" applyProtection="1">
      <alignment horizontal="center" vertical="center"/>
      <protection locked="0"/>
    </xf>
    <xf numFmtId="164" fontId="1" fillId="33" borderId="10" xfId="1" applyNumberFormat="1" applyFont="1" applyFill="1" applyBorder="1" applyAlignment="1" applyProtection="1">
      <alignment horizontal="center" vertical="center"/>
      <protection locked="0"/>
    </xf>
    <xf numFmtId="0" fontId="1" fillId="33" borderId="10" xfId="1" applyNumberFormat="1" applyFont="1" applyFill="1" applyBorder="1" applyAlignment="1" applyProtection="1">
      <alignment horizontal="center" vertical="center"/>
      <protection locked="0"/>
    </xf>
    <xf numFmtId="0" fontId="0" fillId="36" borderId="12" xfId="0" applyFont="1" applyFill="1" applyBorder="1" applyAlignment="1" applyProtection="1">
      <alignment horizontal="left" vertical="center" indent="1"/>
      <protection hidden="1"/>
    </xf>
    <xf numFmtId="169" fontId="1" fillId="35" borderId="13" xfId="1" applyNumberFormat="1" applyFont="1" applyFill="1" applyBorder="1" applyAlignment="1" applyProtection="1">
      <alignment horizontal="left" vertical="center" indent="1"/>
      <protection hidden="1"/>
    </xf>
    <xf numFmtId="0" fontId="0" fillId="35" borderId="14" xfId="0" applyFont="1" applyFill="1" applyBorder="1" applyAlignment="1" applyProtection="1">
      <alignment horizontal="left" vertical="center" indent="1"/>
      <protection hidden="1"/>
    </xf>
    <xf numFmtId="0" fontId="0" fillId="36" borderId="19" xfId="0" applyFont="1" applyFill="1" applyBorder="1" applyAlignment="1" applyProtection="1">
      <alignment horizontal="left" vertical="center" indent="1"/>
      <protection hidden="1"/>
    </xf>
    <xf numFmtId="44" fontId="1" fillId="35" borderId="20" xfId="1998" applyFont="1" applyFill="1" applyBorder="1" applyAlignment="1" applyProtection="1">
      <alignment horizontal="left" vertical="center" indent="1"/>
      <protection hidden="1"/>
    </xf>
    <xf numFmtId="0" fontId="0" fillId="35" borderId="21" xfId="0" applyFont="1" applyFill="1" applyBorder="1" applyAlignment="1" applyProtection="1">
      <alignment horizontal="left" vertical="center" indent="1"/>
      <protection hidden="1"/>
    </xf>
    <xf numFmtId="39" fontId="1" fillId="35" borderId="13" xfId="1" applyNumberFormat="1" applyFont="1" applyFill="1" applyBorder="1" applyAlignment="1" applyProtection="1">
      <alignment horizontal="left" vertical="center" indent="1"/>
      <protection hidden="1"/>
    </xf>
    <xf numFmtId="39" fontId="1" fillId="35" borderId="13" xfId="1" applyNumberFormat="1" applyFont="1" applyFill="1" applyBorder="1" applyAlignment="1" applyProtection="1">
      <alignment horizontal="center" vertical="center"/>
      <protection hidden="1"/>
    </xf>
    <xf numFmtId="0" fontId="0" fillId="36" borderId="15" xfId="0" applyFont="1" applyFill="1" applyBorder="1" applyAlignment="1" applyProtection="1">
      <alignment horizontal="left" vertical="center" indent="1"/>
      <protection hidden="1"/>
    </xf>
    <xf numFmtId="0" fontId="0" fillId="33" borderId="10" xfId="0" applyFont="1" applyFill="1" applyBorder="1" applyAlignment="1" applyProtection="1">
      <alignment horizontal="center" vertical="center"/>
      <protection locked="0"/>
    </xf>
    <xf numFmtId="9" fontId="0" fillId="33" borderId="10" xfId="1999" applyFont="1" applyFill="1" applyBorder="1" applyAlignment="1" applyProtection="1">
      <alignment horizontal="center" vertical="center"/>
      <protection locked="0"/>
    </xf>
    <xf numFmtId="0" fontId="21" fillId="34" borderId="0" xfId="43" applyFont="1" applyFill="1" applyAlignment="1" applyProtection="1">
      <alignment horizontal="left" vertical="center" wrapText="1" indent="2"/>
      <protection hidden="1"/>
    </xf>
    <xf numFmtId="0" fontId="0" fillId="35" borderId="10" xfId="0" applyFont="1" applyFill="1" applyBorder="1" applyAlignment="1">
      <alignment horizontal="left" vertical="center" indent="1"/>
    </xf>
    <xf numFmtId="4" fontId="1" fillId="35" borderId="13" xfId="1" applyNumberFormat="1" applyFont="1" applyFill="1" applyBorder="1" applyAlignment="1" applyProtection="1">
      <alignment horizontal="center" vertical="center"/>
      <protection hidden="1"/>
    </xf>
    <xf numFmtId="0" fontId="0" fillId="35" borderId="10" xfId="0" applyFont="1" applyFill="1" applyBorder="1" applyAlignment="1">
      <alignment horizontal="left" vertical="center" indent="1"/>
    </xf>
    <xf numFmtId="0" fontId="0" fillId="35" borderId="17" xfId="0" applyFont="1" applyFill="1" applyBorder="1" applyAlignment="1" applyProtection="1">
      <alignment horizontal="left" vertical="center" indent="1"/>
      <protection hidden="1"/>
    </xf>
    <xf numFmtId="0" fontId="0" fillId="35" borderId="10" xfId="0" applyFont="1" applyFill="1" applyBorder="1" applyAlignment="1">
      <alignment horizontal="left" vertical="center" indent="1"/>
    </xf>
    <xf numFmtId="0" fontId="0" fillId="35" borderId="17" xfId="0" applyFont="1" applyFill="1" applyBorder="1" applyAlignment="1" applyProtection="1">
      <alignment horizontal="left" vertical="center" indent="1"/>
      <protection hidden="1"/>
    </xf>
    <xf numFmtId="0" fontId="14" fillId="34" borderId="0" xfId="0" applyFont="1" applyFill="1"/>
    <xf numFmtId="0" fontId="16" fillId="36" borderId="18" xfId="0" applyFont="1" applyFill="1" applyBorder="1" applyAlignment="1" applyProtection="1">
      <alignment horizontal="center" vertical="center"/>
    </xf>
    <xf numFmtId="168" fontId="0" fillId="59" borderId="18" xfId="0" applyNumberFormat="1" applyFill="1" applyBorder="1" applyAlignment="1" applyProtection="1">
      <alignment horizontal="center" vertical="center"/>
    </xf>
    <xf numFmtId="168" fontId="0" fillId="34" borderId="18" xfId="0" applyNumberFormat="1" applyFill="1" applyBorder="1" applyAlignment="1" applyProtection="1">
      <alignment horizontal="center" vertical="center"/>
    </xf>
    <xf numFmtId="168" fontId="0" fillId="34" borderId="32" xfId="0" applyNumberFormat="1" applyFill="1" applyBorder="1" applyAlignment="1" applyProtection="1">
      <alignment horizontal="center" vertical="center"/>
    </xf>
    <xf numFmtId="171" fontId="52" fillId="36" borderId="51" xfId="0" applyNumberFormat="1" applyFont="1" applyFill="1" applyBorder="1" applyAlignment="1" applyProtection="1">
      <alignment horizontal="center" vertical="center"/>
    </xf>
    <xf numFmtId="0" fontId="0" fillId="33" borderId="43" xfId="0" applyFont="1" applyFill="1" applyBorder="1" applyAlignment="1" applyProtection="1">
      <alignment vertical="center"/>
      <protection locked="0"/>
    </xf>
    <xf numFmtId="0" fontId="0" fillId="33" borderId="44" xfId="0" applyFont="1" applyFill="1" applyBorder="1" applyAlignment="1" applyProtection="1">
      <alignment vertical="center"/>
      <protection locked="0"/>
    </xf>
    <xf numFmtId="0" fontId="0" fillId="33" borderId="20" xfId="0" applyFont="1" applyFill="1" applyBorder="1" applyAlignment="1" applyProtection="1">
      <alignment horizontal="center" vertical="center"/>
      <protection locked="0"/>
    </xf>
    <xf numFmtId="0" fontId="0" fillId="36" borderId="52" xfId="0" applyFont="1" applyFill="1" applyBorder="1" applyAlignment="1" applyProtection="1">
      <alignment horizontal="left" vertical="center" indent="1"/>
      <protection hidden="1"/>
    </xf>
    <xf numFmtId="166" fontId="1" fillId="35" borderId="53" xfId="1" applyNumberFormat="1" applyFont="1" applyFill="1" applyBorder="1" applyAlignment="1" applyProtection="1">
      <alignment horizontal="left" vertical="center" indent="1"/>
      <protection hidden="1"/>
    </xf>
    <xf numFmtId="0" fontId="0" fillId="35" borderId="54" xfId="0" applyFont="1" applyFill="1" applyBorder="1" applyAlignment="1" applyProtection="1">
      <alignment horizontal="left" vertical="center" indent="1"/>
      <protection hidden="1"/>
    </xf>
    <xf numFmtId="170" fontId="1" fillId="35" borderId="53" xfId="1" applyNumberFormat="1" applyFont="1" applyFill="1" applyBorder="1" applyAlignment="1" applyProtection="1">
      <alignment horizontal="center" vertical="center"/>
      <protection hidden="1"/>
    </xf>
    <xf numFmtId="170" fontId="1" fillId="35" borderId="53" xfId="1" applyNumberFormat="1" applyFont="1" applyFill="1" applyBorder="1" applyAlignment="1" applyProtection="1">
      <alignment horizontal="left" vertical="center" indent="1"/>
      <protection hidden="1"/>
    </xf>
    <xf numFmtId="0" fontId="0" fillId="35" borderId="10" xfId="0" applyNumberFormat="1" applyFill="1" applyBorder="1" applyAlignment="1">
      <alignment horizontal="right" vertical="center" indent="1"/>
    </xf>
    <xf numFmtId="1" fontId="0" fillId="33" borderId="20" xfId="1999" applyNumberFormat="1" applyFont="1" applyFill="1" applyBorder="1" applyAlignment="1" applyProtection="1">
      <alignment horizontal="center" vertical="center"/>
      <protection locked="0"/>
    </xf>
    <xf numFmtId="0" fontId="0" fillId="36" borderId="39" xfId="0" applyFont="1" applyFill="1" applyBorder="1" applyAlignment="1" applyProtection="1">
      <alignment horizontal="left" vertical="center" indent="1"/>
      <protection hidden="1"/>
    </xf>
    <xf numFmtId="4" fontId="1" fillId="35" borderId="35" xfId="1" applyNumberFormat="1" applyFont="1" applyFill="1" applyBorder="1" applyAlignment="1" applyProtection="1">
      <alignment horizontal="center" vertical="center"/>
      <protection hidden="1"/>
    </xf>
    <xf numFmtId="0" fontId="0" fillId="35" borderId="40" xfId="0" applyFont="1" applyFill="1" applyBorder="1" applyAlignment="1" applyProtection="1">
      <alignment horizontal="left" vertical="center" indent="1"/>
      <protection hidden="1"/>
    </xf>
    <xf numFmtId="44" fontId="82" fillId="35" borderId="10" xfId="1998" applyFont="1" applyFill="1" applyBorder="1" applyAlignment="1">
      <alignment horizontal="left" vertical="center" indent="1"/>
    </xf>
    <xf numFmtId="0" fontId="21" fillId="34" borderId="0" xfId="43" applyFont="1" applyFill="1" applyAlignment="1" applyProtection="1">
      <alignment horizontal="left" vertical="center" wrapText="1" indent="2"/>
      <protection hidden="1"/>
    </xf>
    <xf numFmtId="0" fontId="0" fillId="33" borderId="10" xfId="0" applyFont="1" applyFill="1" applyBorder="1" applyAlignment="1">
      <alignment horizontal="left" vertical="center" indent="1"/>
    </xf>
    <xf numFmtId="0" fontId="0" fillId="35" borderId="10" xfId="0" applyFont="1" applyFill="1" applyBorder="1" applyAlignment="1">
      <alignment horizontal="left" vertical="center" indent="1"/>
    </xf>
    <xf numFmtId="0" fontId="16" fillId="36" borderId="17" xfId="0" applyFont="1" applyFill="1" applyBorder="1" applyAlignment="1" applyProtection="1">
      <alignment horizontal="center" vertical="center"/>
    </xf>
    <xf numFmtId="0" fontId="0" fillId="35" borderId="17" xfId="0" applyFont="1" applyFill="1" applyBorder="1" applyAlignment="1" applyProtection="1">
      <alignment horizontal="left" vertical="center" indent="1"/>
      <protection hidden="1"/>
    </xf>
    <xf numFmtId="0" fontId="0" fillId="35" borderId="10" xfId="0" applyFill="1" applyBorder="1" applyAlignment="1">
      <alignment horizontal="left" vertical="center" wrapText="1" indent="1"/>
    </xf>
    <xf numFmtId="0" fontId="0" fillId="35" borderId="10" xfId="0" applyFill="1" applyBorder="1" applyAlignment="1">
      <alignment horizontal="right" vertical="center" wrapText="1" indent="1"/>
    </xf>
    <xf numFmtId="43" fontId="0" fillId="35" borderId="10" xfId="0" applyNumberFormat="1" applyFill="1" applyBorder="1" applyAlignment="1">
      <alignment horizontal="right" vertical="center" indent="1"/>
    </xf>
    <xf numFmtId="0" fontId="26" fillId="34" borderId="0" xfId="0" applyFont="1" applyFill="1" applyAlignment="1" applyProtection="1">
      <alignment vertical="top" wrapText="1"/>
    </xf>
    <xf numFmtId="0" fontId="0" fillId="36" borderId="39" xfId="0" applyFont="1" applyFill="1" applyBorder="1" applyAlignment="1" applyProtection="1">
      <alignment horizontal="left" vertical="center" wrapText="1" indent="1"/>
    </xf>
    <xf numFmtId="0" fontId="0" fillId="36" borderId="15" xfId="0" applyFont="1" applyFill="1" applyBorder="1" applyAlignment="1" applyProtection="1">
      <alignment horizontal="left" vertical="center" wrapText="1" indent="1"/>
    </xf>
    <xf numFmtId="0" fontId="0" fillId="36" borderId="19" xfId="0" applyFont="1" applyFill="1" applyBorder="1" applyAlignment="1" applyProtection="1">
      <alignment horizontal="left" vertical="center" wrapText="1" indent="1"/>
    </xf>
    <xf numFmtId="0" fontId="0" fillId="35" borderId="17" xfId="0" applyFont="1" applyFill="1" applyBorder="1" applyAlignment="1" applyProtection="1">
      <alignment horizontal="left" vertical="center" wrapText="1" indent="1"/>
    </xf>
    <xf numFmtId="0" fontId="0" fillId="35" borderId="40" xfId="0" applyFont="1" applyFill="1" applyBorder="1" applyAlignment="1" applyProtection="1">
      <alignment horizontal="left" vertical="center" wrapText="1" indent="1"/>
    </xf>
    <xf numFmtId="0" fontId="0" fillId="35" borderId="21" xfId="0" applyFont="1" applyFill="1" applyBorder="1" applyAlignment="1" applyProtection="1">
      <alignment horizontal="left" vertical="center" wrapText="1" indent="1"/>
    </xf>
    <xf numFmtId="1" fontId="0" fillId="34" borderId="0" xfId="0" applyNumberFormat="1" applyFill="1" applyBorder="1" applyAlignment="1">
      <alignment horizontal="right" vertical="center" indent="1"/>
    </xf>
    <xf numFmtId="9" fontId="0" fillId="33" borderId="20" xfId="1999" applyFont="1" applyFill="1" applyBorder="1" applyAlignment="1" applyProtection="1">
      <alignment horizontal="center" vertical="center"/>
      <protection locked="0"/>
    </xf>
    <xf numFmtId="3" fontId="0" fillId="33" borderId="35" xfId="0" applyNumberFormat="1" applyFont="1" applyFill="1" applyBorder="1" applyAlignment="1" applyProtection="1">
      <alignment horizontal="center" vertical="center"/>
      <protection locked="0"/>
    </xf>
    <xf numFmtId="0" fontId="0" fillId="35" borderId="0" xfId="0" applyFont="1" applyFill="1" applyBorder="1" applyAlignment="1">
      <alignment horizontal="left" vertical="center" indent="1"/>
    </xf>
    <xf numFmtId="3" fontId="0" fillId="35" borderId="10" xfId="0" applyNumberFormat="1" applyFont="1" applyFill="1" applyBorder="1" applyAlignment="1">
      <alignment horizontal="left" vertical="center" indent="1"/>
    </xf>
    <xf numFmtId="9" fontId="0" fillId="35" borderId="10" xfId="0" applyNumberFormat="1" applyFont="1" applyFill="1" applyBorder="1" applyAlignment="1">
      <alignment horizontal="left" vertical="center" indent="1"/>
    </xf>
    <xf numFmtId="1" fontId="0" fillId="35" borderId="10" xfId="1998" applyNumberFormat="1" applyFont="1" applyFill="1" applyBorder="1" applyAlignment="1">
      <alignment horizontal="left" vertical="center" indent="1"/>
    </xf>
    <xf numFmtId="168" fontId="0" fillId="35" borderId="10" xfId="1998" applyNumberFormat="1" applyFont="1" applyFill="1" applyBorder="1" applyAlignment="1">
      <alignment horizontal="left" vertical="center" indent="1"/>
    </xf>
    <xf numFmtId="4" fontId="0" fillId="35" borderId="10" xfId="0" applyNumberFormat="1" applyFill="1" applyBorder="1" applyAlignment="1">
      <alignment horizontal="left" vertical="center" indent="1"/>
    </xf>
    <xf numFmtId="168" fontId="0" fillId="35" borderId="10" xfId="0" applyNumberFormat="1" applyFill="1" applyBorder="1" applyAlignment="1">
      <alignment horizontal="left" vertical="center" indent="1"/>
    </xf>
    <xf numFmtId="44" fontId="0" fillId="35" borderId="10" xfId="0" applyNumberFormat="1" applyFill="1" applyBorder="1" applyAlignment="1">
      <alignment horizontal="left" vertical="center" indent="1"/>
    </xf>
    <xf numFmtId="0" fontId="25" fillId="34" borderId="0" xfId="0" applyFont="1" applyFill="1" applyBorder="1" applyAlignment="1" applyProtection="1"/>
    <xf numFmtId="1" fontId="0" fillId="35" borderId="10" xfId="0" applyNumberFormat="1" applyFont="1" applyFill="1" applyBorder="1" applyAlignment="1">
      <alignment horizontal="left" vertical="center" indent="1"/>
    </xf>
    <xf numFmtId="1" fontId="0" fillId="35" borderId="0" xfId="0" applyNumberFormat="1" applyFont="1" applyFill="1" applyBorder="1" applyAlignment="1">
      <alignment horizontal="left" vertical="center" indent="1"/>
    </xf>
    <xf numFmtId="0" fontId="16" fillId="36" borderId="12" xfId="0" applyFont="1" applyFill="1" applyBorder="1" applyAlignment="1" applyProtection="1">
      <alignment horizontal="center" vertical="center" wrapText="1"/>
    </xf>
    <xf numFmtId="0" fontId="16" fillId="36" borderId="13" xfId="0" applyFont="1" applyFill="1" applyBorder="1" applyAlignment="1" applyProtection="1">
      <alignment horizontal="center" vertical="center" wrapText="1"/>
    </xf>
    <xf numFmtId="0" fontId="16" fillId="36" borderId="14" xfId="0" applyFont="1" applyFill="1" applyBorder="1" applyAlignment="1" applyProtection="1">
      <alignment horizontal="center" vertical="center" wrapText="1"/>
    </xf>
    <xf numFmtId="168" fontId="0" fillId="66" borderId="19" xfId="0" applyNumberFormat="1" applyFill="1" applyBorder="1" applyAlignment="1" applyProtection="1">
      <alignment horizontal="center" vertical="center" wrapText="1"/>
    </xf>
    <xf numFmtId="4" fontId="0" fillId="66" borderId="20" xfId="0" applyNumberFormat="1" applyFill="1" applyBorder="1" applyAlignment="1" applyProtection="1">
      <alignment horizontal="center" vertical="center" wrapText="1"/>
    </xf>
    <xf numFmtId="171" fontId="0" fillId="66" borderId="21" xfId="0" applyNumberFormat="1" applyFill="1" applyBorder="1" applyAlignment="1" applyProtection="1">
      <alignment horizontal="center" vertical="center" wrapText="1"/>
    </xf>
    <xf numFmtId="171" fontId="0" fillId="59" borderId="59" xfId="0" applyNumberFormat="1" applyFill="1" applyBorder="1" applyAlignment="1" applyProtection="1">
      <alignment horizontal="center" vertical="center"/>
    </xf>
    <xf numFmtId="171" fontId="0" fillId="34" borderId="59" xfId="0" applyNumberFormat="1" applyFill="1" applyBorder="1" applyAlignment="1" applyProtection="1">
      <alignment horizontal="center" vertical="center"/>
    </xf>
    <xf numFmtId="171" fontId="0" fillId="34" borderId="60" xfId="0" applyNumberFormat="1" applyFill="1" applyBorder="1" applyAlignment="1" applyProtection="1">
      <alignment horizontal="center" vertical="center"/>
    </xf>
    <xf numFmtId="171" fontId="52" fillId="36" borderId="56" xfId="0" applyNumberFormat="1" applyFont="1" applyFill="1" applyBorder="1" applyAlignment="1" applyProtection="1">
      <alignment horizontal="center" vertical="center"/>
    </xf>
    <xf numFmtId="4" fontId="0" fillId="59" borderId="17" xfId="0" applyNumberFormat="1" applyFill="1" applyBorder="1" applyAlignment="1" applyProtection="1">
      <alignment horizontal="center" vertical="center"/>
    </xf>
    <xf numFmtId="4" fontId="0" fillId="34" borderId="17" xfId="0" applyNumberFormat="1" applyFill="1" applyBorder="1" applyAlignment="1" applyProtection="1">
      <alignment horizontal="center" vertical="center"/>
    </xf>
    <xf numFmtId="4" fontId="0" fillId="34" borderId="40" xfId="0" applyNumberFormat="1" applyFill="1" applyBorder="1" applyAlignment="1" applyProtection="1">
      <alignment horizontal="center" vertical="center"/>
    </xf>
    <xf numFmtId="4" fontId="52" fillId="36" borderId="21" xfId="0" applyNumberFormat="1" applyFont="1" applyFill="1" applyBorder="1" applyAlignment="1" applyProtection="1">
      <alignment horizontal="center" vertical="center"/>
    </xf>
    <xf numFmtId="171" fontId="0" fillId="33" borderId="21" xfId="0" applyNumberFormat="1" applyFont="1" applyFill="1" applyBorder="1" applyAlignment="1" applyProtection="1">
      <alignment vertical="center"/>
      <protection locked="0"/>
    </xf>
    <xf numFmtId="188" fontId="1" fillId="35" borderId="20" xfId="1" applyNumberFormat="1" applyFont="1" applyFill="1" applyBorder="1" applyAlignment="1" applyProtection="1">
      <alignment horizontal="center" vertical="center"/>
      <protection hidden="1"/>
    </xf>
    <xf numFmtId="0" fontId="21" fillId="34" borderId="0" xfId="43" applyFont="1" applyFill="1" applyAlignment="1" applyProtection="1">
      <alignment horizontal="left" vertical="center" wrapText="1" indent="2"/>
      <protection hidden="1"/>
    </xf>
    <xf numFmtId="0" fontId="0" fillId="34" borderId="10" xfId="0" applyFont="1" applyFill="1" applyBorder="1" applyAlignment="1">
      <alignment horizontal="left" vertical="center" wrapText="1"/>
    </xf>
    <xf numFmtId="0" fontId="0" fillId="34" borderId="10" xfId="0" applyFont="1" applyFill="1" applyBorder="1" applyAlignment="1">
      <alignment horizontal="left" vertical="center" wrapText="1" indent="1"/>
    </xf>
    <xf numFmtId="0" fontId="0" fillId="34" borderId="16" xfId="0" applyFont="1" applyFill="1" applyBorder="1" applyAlignment="1">
      <alignment horizontal="left" vertical="center" wrapText="1"/>
    </xf>
    <xf numFmtId="0" fontId="0" fillId="34" borderId="18" xfId="0" applyFont="1" applyFill="1" applyBorder="1" applyAlignment="1">
      <alignment horizontal="left" vertical="center" wrapText="1"/>
    </xf>
    <xf numFmtId="0" fontId="80" fillId="0" borderId="0" xfId="0" applyFont="1" applyAlignment="1">
      <alignment horizontal="center" vertical="center"/>
    </xf>
    <xf numFmtId="0" fontId="21" fillId="34" borderId="0" xfId="43" applyFont="1" applyFill="1" applyAlignment="1" applyProtection="1">
      <alignment horizontal="left" vertical="top" wrapText="1"/>
      <protection hidden="1"/>
    </xf>
    <xf numFmtId="0" fontId="0" fillId="33" borderId="10" xfId="0" applyFont="1" applyFill="1" applyBorder="1" applyAlignment="1">
      <alignment horizontal="left" vertical="center" indent="1"/>
    </xf>
    <xf numFmtId="0" fontId="0" fillId="35" borderId="10" xfId="0" applyFont="1" applyFill="1" applyBorder="1" applyAlignment="1">
      <alignment horizontal="left" vertical="center" indent="1"/>
    </xf>
    <xf numFmtId="0" fontId="16" fillId="36" borderId="41" xfId="0" applyFont="1" applyFill="1" applyBorder="1" applyAlignment="1" applyProtection="1">
      <alignment horizontal="center" vertical="center"/>
    </xf>
    <xf numFmtId="0" fontId="16" fillId="36" borderId="42" xfId="0" applyFont="1" applyFill="1" applyBorder="1" applyAlignment="1" applyProtection="1">
      <alignment horizontal="center" vertical="center"/>
    </xf>
    <xf numFmtId="0" fontId="16" fillId="36" borderId="50" xfId="0" applyFont="1" applyFill="1" applyBorder="1" applyAlignment="1" applyProtection="1">
      <alignment horizontal="center" vertical="center"/>
    </xf>
    <xf numFmtId="0" fontId="16" fillId="36" borderId="14" xfId="0" applyFont="1" applyFill="1" applyBorder="1" applyAlignment="1" applyProtection="1">
      <alignment horizontal="center" vertical="center"/>
    </xf>
    <xf numFmtId="0" fontId="16" fillId="36" borderId="58" xfId="0" applyFont="1" applyFill="1" applyBorder="1" applyAlignment="1" applyProtection="1">
      <alignment horizontal="center" vertical="center"/>
    </xf>
    <xf numFmtId="0" fontId="16" fillId="36" borderId="59" xfId="0" applyFont="1" applyFill="1" applyBorder="1" applyAlignment="1" applyProtection="1">
      <alignment horizontal="center" vertical="center"/>
    </xf>
    <xf numFmtId="0" fontId="26" fillId="34" borderId="0" xfId="0" applyFont="1" applyFill="1" applyBorder="1" applyAlignment="1" applyProtection="1">
      <alignment horizontal="left" vertical="top" wrapText="1"/>
    </xf>
    <xf numFmtId="0" fontId="50" fillId="34" borderId="0" xfId="0" applyFont="1" applyFill="1" applyBorder="1" applyAlignment="1" applyProtection="1">
      <alignment horizontal="left"/>
    </xf>
    <xf numFmtId="0" fontId="26" fillId="34" borderId="0" xfId="0" applyFont="1" applyFill="1" applyBorder="1" applyAlignment="1" applyProtection="1">
      <alignment horizontal="left" vertical="center" wrapText="1"/>
    </xf>
    <xf numFmtId="14" fontId="0" fillId="35" borderId="13" xfId="0" applyNumberFormat="1" applyFont="1" applyFill="1" applyBorder="1" applyAlignment="1" applyProtection="1">
      <alignment horizontal="left" vertical="center" indent="1"/>
      <protection hidden="1"/>
    </xf>
    <xf numFmtId="14" fontId="0" fillId="35" borderId="14" xfId="0" applyNumberFormat="1" applyFont="1" applyFill="1" applyBorder="1" applyAlignment="1" applyProtection="1">
      <alignment horizontal="left" vertical="center" indent="1"/>
      <protection hidden="1"/>
    </xf>
    <xf numFmtId="14" fontId="0" fillId="35" borderId="10" xfId="0" applyNumberFormat="1" applyFont="1" applyFill="1" applyBorder="1" applyAlignment="1" applyProtection="1">
      <alignment horizontal="left" vertical="center" indent="1"/>
      <protection hidden="1"/>
    </xf>
    <xf numFmtId="14" fontId="0" fillId="35" borderId="17" xfId="0" applyNumberFormat="1" applyFont="1" applyFill="1" applyBorder="1" applyAlignment="1" applyProtection="1">
      <alignment horizontal="left" vertical="center" indent="1"/>
      <protection hidden="1"/>
    </xf>
    <xf numFmtId="0" fontId="0" fillId="35" borderId="10" xfId="0" applyFont="1" applyFill="1" applyBorder="1" applyAlignment="1" applyProtection="1">
      <alignment horizontal="left" vertical="center" indent="1"/>
      <protection hidden="1"/>
    </xf>
    <xf numFmtId="0" fontId="0" fillId="35" borderId="17" xfId="0" applyFont="1" applyFill="1" applyBorder="1" applyAlignment="1" applyProtection="1">
      <alignment horizontal="left" vertical="center" indent="1"/>
      <protection hidden="1"/>
    </xf>
    <xf numFmtId="0" fontId="25" fillId="34" borderId="0" xfId="0" applyFont="1" applyFill="1" applyBorder="1" applyAlignment="1" applyProtection="1">
      <alignment horizontal="left"/>
    </xf>
    <xf numFmtId="0" fontId="26" fillId="34" borderId="0" xfId="0" applyFont="1" applyFill="1" applyAlignment="1">
      <alignment horizontal="left" vertical="top" wrapText="1"/>
    </xf>
    <xf numFmtId="0" fontId="26" fillId="34" borderId="0" xfId="0" applyFont="1" applyFill="1" applyAlignment="1" applyProtection="1">
      <alignment horizontal="left" vertical="top" wrapText="1"/>
    </xf>
    <xf numFmtId="0" fontId="26" fillId="34" borderId="57" xfId="0" applyFont="1" applyFill="1" applyBorder="1" applyAlignment="1" applyProtection="1">
      <alignment horizontal="left" vertical="center" wrapText="1"/>
    </xf>
    <xf numFmtId="0" fontId="0" fillId="33" borderId="55" xfId="0" applyFont="1" applyFill="1" applyBorder="1" applyAlignment="1" applyProtection="1">
      <alignment horizontal="center" vertical="center"/>
      <protection locked="0"/>
    </xf>
    <xf numFmtId="0" fontId="0" fillId="33" borderId="56" xfId="0" applyFont="1" applyFill="1" applyBorder="1" applyAlignment="1" applyProtection="1">
      <alignment horizontal="center" vertical="center"/>
      <protection locked="0"/>
    </xf>
    <xf numFmtId="0" fontId="24" fillId="34" borderId="0" xfId="43" applyFont="1" applyFill="1" applyBorder="1" applyAlignment="1" applyProtection="1">
      <alignment horizontal="left" vertical="center"/>
      <protection hidden="1"/>
    </xf>
  </cellXfs>
  <cellStyles count="2499">
    <cellStyle name="_x0010_“+ˆÉ•?pý¤" xfId="2135" xr:uid="{00000000-0005-0000-0000-000000000000}"/>
    <cellStyle name="_x0010_“+ˆÉ•?pý¤ 2" xfId="2136" xr:uid="{00000000-0005-0000-0000-000001000000}"/>
    <cellStyle name="1" xfId="2137" xr:uid="{00000000-0005-0000-0000-000002000000}"/>
    <cellStyle name="2" xfId="2138" xr:uid="{00000000-0005-0000-0000-000003000000}"/>
    <cellStyle name="20% - Accent1" xfId="20" builtinId="30" customBuiltin="1"/>
    <cellStyle name="20% - Accent1 2" xfId="56" xr:uid="{00000000-0005-0000-0000-000001000000}"/>
    <cellStyle name="20% - Accent1 2 2" xfId="2140" xr:uid="{00000000-0005-0000-0000-000005000000}"/>
    <cellStyle name="20% - Accent1 2 3" xfId="2139" xr:uid="{00000000-0005-0000-0000-000004000000}"/>
    <cellStyle name="20% - Accent1 3" xfId="2141" xr:uid="{00000000-0005-0000-0000-000006000000}"/>
    <cellStyle name="20% - Accent2" xfId="24" builtinId="34" customBuiltin="1"/>
    <cellStyle name="20% - Accent2 2" xfId="57" xr:uid="{00000000-0005-0000-0000-000003000000}"/>
    <cellStyle name="20% - Accent2 2 2" xfId="2143" xr:uid="{00000000-0005-0000-0000-000008000000}"/>
    <cellStyle name="20% - Accent2 2 3" xfId="2142" xr:uid="{00000000-0005-0000-0000-000007000000}"/>
    <cellStyle name="20% - Accent2 3" xfId="2144" xr:uid="{00000000-0005-0000-0000-000009000000}"/>
    <cellStyle name="20% - Accent3" xfId="28" builtinId="38" customBuiltin="1"/>
    <cellStyle name="20% - Accent3 2" xfId="58" xr:uid="{00000000-0005-0000-0000-000005000000}"/>
    <cellStyle name="20% - Accent3 2 2" xfId="2146" xr:uid="{00000000-0005-0000-0000-00000B000000}"/>
    <cellStyle name="20% - Accent3 2 3" xfId="2145" xr:uid="{00000000-0005-0000-0000-00000A000000}"/>
    <cellStyle name="20% - Accent3 3" xfId="2147" xr:uid="{00000000-0005-0000-0000-00000C000000}"/>
    <cellStyle name="20% - Accent4" xfId="32" builtinId="42" customBuiltin="1"/>
    <cellStyle name="20% - Accent4 2" xfId="59" xr:uid="{00000000-0005-0000-0000-000007000000}"/>
    <cellStyle name="20% - Accent4 2 2" xfId="2149" xr:uid="{00000000-0005-0000-0000-00000E000000}"/>
    <cellStyle name="20% - Accent4 2 3" xfId="2148" xr:uid="{00000000-0005-0000-0000-00000D000000}"/>
    <cellStyle name="20% - Accent4 3" xfId="2150"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52" xr:uid="{00000000-0005-0000-0000-000015000000}"/>
    <cellStyle name="40% - Accent3 2 3" xfId="2151" xr:uid="{00000000-0005-0000-0000-000014000000}"/>
    <cellStyle name="40% - Accent3 3" xfId="2153"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55" xr:uid="{00000000-0005-0000-0000-00001D000000}"/>
    <cellStyle name="60% - Accent3 2 3" xfId="2154" xr:uid="{00000000-0005-0000-0000-00001C000000}"/>
    <cellStyle name="60% - Accent3 3" xfId="2156" xr:uid="{00000000-0005-0000-0000-00001E000000}"/>
    <cellStyle name="60% - Accent4" xfId="34" builtinId="44" customBuiltin="1"/>
    <cellStyle name="60% - Accent4 2" xfId="71" xr:uid="{00000000-0005-0000-0000-00001F000000}"/>
    <cellStyle name="60% - Accent4 2 2" xfId="2158" xr:uid="{00000000-0005-0000-0000-000020000000}"/>
    <cellStyle name="60% - Accent4 2 3" xfId="2157" xr:uid="{00000000-0005-0000-0000-00001F000000}"/>
    <cellStyle name="60% - Accent4 3" xfId="2159"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61" xr:uid="{00000000-0005-0000-0000-000024000000}"/>
    <cellStyle name="60% - Accent6 2 3" xfId="2160" xr:uid="{00000000-0005-0000-0000-000023000000}"/>
    <cellStyle name="60% - Accent6 3" xfId="2162"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63" xr:uid="{00000000-0005-0000-0000-00002C000000}"/>
    <cellStyle name="Actual Date 2" xfId="2164" xr:uid="{00000000-0005-0000-0000-00002D000000}"/>
    <cellStyle name="Bad" xfId="8" builtinId="27" customBuiltin="1"/>
    <cellStyle name="Bad 2" xfId="80" xr:uid="{00000000-0005-0000-0000-000031000000}"/>
    <cellStyle name="Calc Currency (0)" xfId="2165" xr:uid="{00000000-0005-0000-0000-00002F000000}"/>
    <cellStyle name="Calc Currency (2)" xfId="2166" xr:uid="{00000000-0005-0000-0000-000030000000}"/>
    <cellStyle name="Calc Percent (0)" xfId="2167" xr:uid="{00000000-0005-0000-0000-000031000000}"/>
    <cellStyle name="Calc Percent (1)" xfId="2168" xr:uid="{00000000-0005-0000-0000-000032000000}"/>
    <cellStyle name="Calc Percent (2)" xfId="2169" xr:uid="{00000000-0005-0000-0000-000033000000}"/>
    <cellStyle name="Calc Units (0)" xfId="2170" xr:uid="{00000000-0005-0000-0000-000034000000}"/>
    <cellStyle name="Calc Units (1)" xfId="2171" xr:uid="{00000000-0005-0000-0000-000035000000}"/>
    <cellStyle name="Calc Units (2)" xfId="2172" xr:uid="{00000000-0005-0000-0000-000036000000}"/>
    <cellStyle name="Calculation" xfId="12" builtinId="22" customBuiltin="1"/>
    <cellStyle name="Calculation 2" xfId="81" xr:uid="{00000000-0005-0000-0000-000033000000}"/>
    <cellStyle name="Calculation 2 2" xfId="2485" xr:uid="{00000000-0005-0000-0000-000038000000}"/>
    <cellStyle name="Calculation 2 3" xfId="2490" xr:uid="{00000000-0005-0000-0000-000039000000}"/>
    <cellStyle name="Check Cell" xfId="14" builtinId="23" customBuiltin="1"/>
    <cellStyle name="Check Cell 2" xfId="82" xr:uid="{00000000-0005-0000-0000-000035000000}"/>
    <cellStyle name="Comma" xfId="1" builtinId="3"/>
    <cellStyle name="Comma [00]" xfId="2173" xr:uid="{00000000-0005-0000-0000-00003B000000}"/>
    <cellStyle name="Comma 10" xfId="2011" xr:uid="{00000000-0005-0000-0000-00003C000000}"/>
    <cellStyle name="Comma 10 2" xfId="2174" xr:uid="{00000000-0005-0000-0000-00003D000000}"/>
    <cellStyle name="Comma 11" xfId="2012" xr:uid="{00000000-0005-0000-0000-00003E000000}"/>
    <cellStyle name="Comma 11 2" xfId="2013" xr:uid="{00000000-0005-0000-0000-00003F000000}"/>
    <cellStyle name="Comma 12" xfId="2014" xr:uid="{00000000-0005-0000-0000-000040000000}"/>
    <cellStyle name="Comma 12 2" xfId="2015" xr:uid="{00000000-0005-0000-0000-000041000000}"/>
    <cellStyle name="Comma 13" xfId="2016" xr:uid="{00000000-0005-0000-0000-000042000000}"/>
    <cellStyle name="Comma 13 2" xfId="2175" xr:uid="{00000000-0005-0000-0000-000043000000}"/>
    <cellStyle name="Comma 13 2 2" xfId="2176" xr:uid="{00000000-0005-0000-0000-000044000000}"/>
    <cellStyle name="Comma 13 3" xfId="2177" xr:uid="{00000000-0005-0000-0000-000045000000}"/>
    <cellStyle name="Comma 14" xfId="2132" xr:uid="{00000000-0005-0000-0000-000046000000}"/>
    <cellStyle name="Comma 14 2" xfId="2178" xr:uid="{00000000-0005-0000-0000-000047000000}"/>
    <cellStyle name="Comma 15 2" xfId="2179" xr:uid="{00000000-0005-0000-0000-000048000000}"/>
    <cellStyle name="Comma 16" xfId="2180" xr:uid="{00000000-0005-0000-0000-000049000000}"/>
    <cellStyle name="Comma 16 2" xfId="2181" xr:uid="{00000000-0005-0000-0000-00004A000000}"/>
    <cellStyle name="Comma 17 2" xfId="2182" xr:uid="{00000000-0005-0000-0000-00004B000000}"/>
    <cellStyle name="Comma 18" xfId="2183" xr:uid="{00000000-0005-0000-0000-00004C000000}"/>
    <cellStyle name="Comma 19" xfId="2184" xr:uid="{00000000-0005-0000-0000-00004D000000}"/>
    <cellStyle name="Comma 2" xfId="45" xr:uid="{00000000-0005-0000-0000-000037000000}"/>
    <cellStyle name="Comma 2 106" xfId="2185" xr:uid="{00000000-0005-0000-0000-00004F000000}"/>
    <cellStyle name="Comma 2 2" xfId="46" xr:uid="{00000000-0005-0000-0000-000038000000}"/>
    <cellStyle name="Comma 2 2 2" xfId="2019" xr:uid="{00000000-0005-0000-0000-000051000000}"/>
    <cellStyle name="Comma 2 2 2 2" xfId="2186" xr:uid="{00000000-0005-0000-0000-000052000000}"/>
    <cellStyle name="Comma 2 2 2 3" xfId="2187" xr:uid="{00000000-0005-0000-0000-000053000000}"/>
    <cellStyle name="Comma 2 2 3" xfId="2020" xr:uid="{00000000-0005-0000-0000-000054000000}"/>
    <cellStyle name="Comma 2 2 4" xfId="2188" xr:uid="{00000000-0005-0000-0000-000055000000}"/>
    <cellStyle name="Comma 2 2 5" xfId="2189" xr:uid="{00000000-0005-0000-0000-000056000000}"/>
    <cellStyle name="Comma 2 2 6" xfId="2018" xr:uid="{00000000-0005-0000-0000-000050000000}"/>
    <cellStyle name="Comma 2 2 7" xfId="2002" xr:uid="{00000000-0005-0000-0000-000038000000}"/>
    <cellStyle name="Comma 2 3" xfId="2021" xr:uid="{00000000-0005-0000-0000-000057000000}"/>
    <cellStyle name="Comma 2 3 2" xfId="2022" xr:uid="{00000000-0005-0000-0000-000058000000}"/>
    <cellStyle name="Comma 2 3 2 2" xfId="2190" xr:uid="{00000000-0005-0000-0000-000059000000}"/>
    <cellStyle name="Comma 2 3 3" xfId="2191" xr:uid="{00000000-0005-0000-0000-00005A000000}"/>
    <cellStyle name="Comma 2 4" xfId="2023" xr:uid="{00000000-0005-0000-0000-00005B000000}"/>
    <cellStyle name="Comma 2 4 2" xfId="2192" xr:uid="{00000000-0005-0000-0000-00005C000000}"/>
    <cellStyle name="Comma 2 4 3" xfId="2193" xr:uid="{00000000-0005-0000-0000-00005D000000}"/>
    <cellStyle name="Comma 2 4 3 2" xfId="2194" xr:uid="{00000000-0005-0000-0000-00005E000000}"/>
    <cellStyle name="Comma 2 4 4" xfId="2195" xr:uid="{00000000-0005-0000-0000-00005F000000}"/>
    <cellStyle name="Comma 2 4 5" xfId="2196" xr:uid="{00000000-0005-0000-0000-000060000000}"/>
    <cellStyle name="Comma 2 4 6" xfId="2197" xr:uid="{00000000-0005-0000-0000-000061000000}"/>
    <cellStyle name="Comma 2 5" xfId="2024" xr:uid="{00000000-0005-0000-0000-000062000000}"/>
    <cellStyle name="Comma 2 5 2" xfId="2198" xr:uid="{00000000-0005-0000-0000-000063000000}"/>
    <cellStyle name="Comma 2 6" xfId="2025" xr:uid="{00000000-0005-0000-0000-000064000000}"/>
    <cellStyle name="Comma 2 7" xfId="2199" xr:uid="{00000000-0005-0000-0000-000065000000}"/>
    <cellStyle name="Comma 2 8" xfId="2017" xr:uid="{00000000-0005-0000-0000-00004E000000}"/>
    <cellStyle name="Comma 2 9" xfId="2001" xr:uid="{00000000-0005-0000-0000-000037000000}"/>
    <cellStyle name="Comma 20" xfId="2200" xr:uid="{00000000-0005-0000-0000-000066000000}"/>
    <cellStyle name="Comma 21" xfId="2201" xr:uid="{00000000-0005-0000-0000-000067000000}"/>
    <cellStyle name="Comma 22" xfId="2202" xr:uid="{00000000-0005-0000-0000-000068000000}"/>
    <cellStyle name="Comma 3" xfId="47" xr:uid="{00000000-0005-0000-0000-000039000000}"/>
    <cellStyle name="Comma 3 10" xfId="2003" xr:uid="{00000000-0005-0000-0000-000039000000}"/>
    <cellStyle name="Comma 3 2" xfId="2027" xr:uid="{00000000-0005-0000-0000-00006A000000}"/>
    <cellStyle name="Comma 3 2 10" xfId="2203" xr:uid="{00000000-0005-0000-0000-00006B000000}"/>
    <cellStyle name="Comma 3 2 11" xfId="2204" xr:uid="{00000000-0005-0000-0000-00006C000000}"/>
    <cellStyle name="Comma 3 2 2" xfId="2205" xr:uid="{00000000-0005-0000-0000-00006D000000}"/>
    <cellStyle name="Comma 3 2 2 2" xfId="2206" xr:uid="{00000000-0005-0000-0000-00006E000000}"/>
    <cellStyle name="Comma 3 2 3" xfId="2207" xr:uid="{00000000-0005-0000-0000-00006F000000}"/>
    <cellStyle name="Comma 3 2 4" xfId="2208" xr:uid="{00000000-0005-0000-0000-000070000000}"/>
    <cellStyle name="Comma 3 2 5" xfId="2209" xr:uid="{00000000-0005-0000-0000-000071000000}"/>
    <cellStyle name="Comma 3 2 6" xfId="2210" xr:uid="{00000000-0005-0000-0000-000072000000}"/>
    <cellStyle name="Comma 3 2 6 2" xfId="2211" xr:uid="{00000000-0005-0000-0000-000073000000}"/>
    <cellStyle name="Comma 3 2 7" xfId="2212" xr:uid="{00000000-0005-0000-0000-000074000000}"/>
    <cellStyle name="Comma 3 2 7 2" xfId="2213" xr:uid="{00000000-0005-0000-0000-000075000000}"/>
    <cellStyle name="Comma 3 2 8" xfId="2214" xr:uid="{00000000-0005-0000-0000-000076000000}"/>
    <cellStyle name="Comma 3 2 8 2" xfId="2215" xr:uid="{00000000-0005-0000-0000-000077000000}"/>
    <cellStyle name="Comma 3 2 9" xfId="2216" xr:uid="{00000000-0005-0000-0000-000078000000}"/>
    <cellStyle name="Comma 3 2 9 2" xfId="2217" xr:uid="{00000000-0005-0000-0000-000079000000}"/>
    <cellStyle name="Comma 3 3" xfId="2218" xr:uid="{00000000-0005-0000-0000-00007A000000}"/>
    <cellStyle name="Comma 3 3 2" xfId="2219" xr:uid="{00000000-0005-0000-0000-00007B000000}"/>
    <cellStyle name="Comma 3 3 3" xfId="2220" xr:uid="{00000000-0005-0000-0000-00007C000000}"/>
    <cellStyle name="Comma 3 3 4" xfId="2221" xr:uid="{00000000-0005-0000-0000-00007D000000}"/>
    <cellStyle name="Comma 3 3 5" xfId="2222" xr:uid="{00000000-0005-0000-0000-00007E000000}"/>
    <cellStyle name="Comma 3 3 6" xfId="2223" xr:uid="{00000000-0005-0000-0000-00007F000000}"/>
    <cellStyle name="Comma 3 4" xfId="2224" xr:uid="{00000000-0005-0000-0000-000080000000}"/>
    <cellStyle name="Comma 3 5" xfId="2225" xr:uid="{00000000-0005-0000-0000-000081000000}"/>
    <cellStyle name="Comma 3 6" xfId="2226" xr:uid="{00000000-0005-0000-0000-000082000000}"/>
    <cellStyle name="Comma 3 7" xfId="2227" xr:uid="{00000000-0005-0000-0000-000083000000}"/>
    <cellStyle name="Comma 3 8" xfId="2228" xr:uid="{00000000-0005-0000-0000-000084000000}"/>
    <cellStyle name="Comma 3 9" xfId="2026" xr:uid="{00000000-0005-0000-0000-000069000000}"/>
    <cellStyle name="Comma 4" xfId="48" xr:uid="{00000000-0005-0000-0000-00003A000000}"/>
    <cellStyle name="Comma 4 10" xfId="2028" xr:uid="{00000000-0005-0000-0000-000085000000}"/>
    <cellStyle name="Comma 4 2" xfId="2029" xr:uid="{00000000-0005-0000-0000-000086000000}"/>
    <cellStyle name="Comma 4 2 2" xfId="2030" xr:uid="{00000000-0005-0000-0000-000087000000}"/>
    <cellStyle name="Comma 4 2 2 2" xfId="2031" xr:uid="{00000000-0005-0000-0000-000088000000}"/>
    <cellStyle name="Comma 4 2 3" xfId="2032" xr:uid="{00000000-0005-0000-0000-000089000000}"/>
    <cellStyle name="Comma 4 3" xfId="2033" xr:uid="{00000000-0005-0000-0000-00008A000000}"/>
    <cellStyle name="Comma 4 3 2" xfId="2034" xr:uid="{00000000-0005-0000-0000-00008B000000}"/>
    <cellStyle name="Comma 4 4" xfId="2035" xr:uid="{00000000-0005-0000-0000-00008C000000}"/>
    <cellStyle name="Comma 4 5" xfId="2036" xr:uid="{00000000-0005-0000-0000-00008D000000}"/>
    <cellStyle name="Comma 4 5 2" xfId="2037" xr:uid="{00000000-0005-0000-0000-00008E000000}"/>
    <cellStyle name="Comma 4 6" xfId="2229" xr:uid="{00000000-0005-0000-0000-00008F000000}"/>
    <cellStyle name="Comma 4 7" xfId="2230" xr:uid="{00000000-0005-0000-0000-000090000000}"/>
    <cellStyle name="Comma 4 8" xfId="2231" xr:uid="{00000000-0005-0000-0000-000091000000}"/>
    <cellStyle name="Comma 4 9" xfId="2232" xr:uid="{00000000-0005-0000-0000-000092000000}"/>
    <cellStyle name="Comma 5" xfId="44" xr:uid="{00000000-0005-0000-0000-00003B000000}"/>
    <cellStyle name="Comma 5 2" xfId="2039" xr:uid="{00000000-0005-0000-0000-000094000000}"/>
    <cellStyle name="Comma 5 2 2" xfId="2040" xr:uid="{00000000-0005-0000-0000-000095000000}"/>
    <cellStyle name="Comma 5 2 2 2" xfId="2041" xr:uid="{00000000-0005-0000-0000-000096000000}"/>
    <cellStyle name="Comma 5 2 3" xfId="2042" xr:uid="{00000000-0005-0000-0000-000097000000}"/>
    <cellStyle name="Comma 5 3" xfId="2043" xr:uid="{00000000-0005-0000-0000-000098000000}"/>
    <cellStyle name="Comma 5 3 2" xfId="2044" xr:uid="{00000000-0005-0000-0000-000099000000}"/>
    <cellStyle name="Comma 5 4" xfId="2045" xr:uid="{00000000-0005-0000-0000-00009A000000}"/>
    <cellStyle name="Comma 5 5" xfId="2046" xr:uid="{00000000-0005-0000-0000-00009B000000}"/>
    <cellStyle name="Comma 5 6" xfId="2047" xr:uid="{00000000-0005-0000-0000-00009C000000}"/>
    <cellStyle name="Comma 5 7" xfId="2038" xr:uid="{00000000-0005-0000-0000-000093000000}"/>
    <cellStyle name="Comma 5 8" xfId="2000" xr:uid="{00000000-0005-0000-0000-00003B000000}"/>
    <cellStyle name="Comma 6" xfId="2048" xr:uid="{00000000-0005-0000-0000-00009D000000}"/>
    <cellStyle name="Comma 6 2" xfId="2049" xr:uid="{00000000-0005-0000-0000-00009E000000}"/>
    <cellStyle name="Comma 6 2 2" xfId="2050" xr:uid="{00000000-0005-0000-0000-00009F000000}"/>
    <cellStyle name="Comma 6 3" xfId="2051" xr:uid="{00000000-0005-0000-0000-0000A0000000}"/>
    <cellStyle name="Comma 6 3 2" xfId="2233" xr:uid="{00000000-0005-0000-0000-0000A1000000}"/>
    <cellStyle name="Comma 6 3 3" xfId="2234" xr:uid="{00000000-0005-0000-0000-0000A2000000}"/>
    <cellStyle name="Comma 6 4" xfId="2052" xr:uid="{00000000-0005-0000-0000-0000A3000000}"/>
    <cellStyle name="Comma 7" xfId="2053" xr:uid="{00000000-0005-0000-0000-0000A4000000}"/>
    <cellStyle name="Comma 7 2" xfId="2054" xr:uid="{00000000-0005-0000-0000-0000A5000000}"/>
    <cellStyle name="Comma 7 3" xfId="2235" xr:uid="{00000000-0005-0000-0000-0000A6000000}"/>
    <cellStyle name="Comma 7 4" xfId="2236" xr:uid="{00000000-0005-0000-0000-0000A7000000}"/>
    <cellStyle name="Comma 8" xfId="2055" xr:uid="{00000000-0005-0000-0000-0000A8000000}"/>
    <cellStyle name="Comma 8 2" xfId="2237" xr:uid="{00000000-0005-0000-0000-0000A9000000}"/>
    <cellStyle name="Comma 9" xfId="2010" xr:uid="{00000000-0005-0000-0000-0000AA000000}"/>
    <cellStyle name="Comma 9 2" xfId="2238" xr:uid="{00000000-0005-0000-0000-0000AB000000}"/>
    <cellStyle name="Comma 9 2 2" xfId="2239" xr:uid="{00000000-0005-0000-0000-0000AC000000}"/>
    <cellStyle name="Comma 9 3" xfId="2240" xr:uid="{00000000-0005-0000-0000-0000AD000000}"/>
    <cellStyle name="Comma 9 4" xfId="2241" xr:uid="{00000000-0005-0000-0000-0000AE000000}"/>
    <cellStyle name="Comma0" xfId="2242" xr:uid="{00000000-0005-0000-0000-0000AF000000}"/>
    <cellStyle name="CommaSimple" xfId="2243" xr:uid="{00000000-0005-0000-0000-0000B0000000}"/>
    <cellStyle name="Currency" xfId="1998" builtinId="4"/>
    <cellStyle name="Currency [00]" xfId="2244" xr:uid="{00000000-0005-0000-0000-0000B1000000}"/>
    <cellStyle name="Currency 10" xfId="2245" xr:uid="{00000000-0005-0000-0000-0000B2000000}"/>
    <cellStyle name="Currency 11" xfId="2246" xr:uid="{00000000-0005-0000-0000-0000B3000000}"/>
    <cellStyle name="Currency 11 2" xfId="2247" xr:uid="{00000000-0005-0000-0000-0000B4000000}"/>
    <cellStyle name="Currency 11 2 2" xfId="2248" xr:uid="{00000000-0005-0000-0000-0000B5000000}"/>
    <cellStyle name="Currency 12" xfId="2249" xr:uid="{00000000-0005-0000-0000-0000B6000000}"/>
    <cellStyle name="Currency 13" xfId="2250" xr:uid="{00000000-0005-0000-0000-0000B7000000}"/>
    <cellStyle name="Currency 13 2" xfId="2251" xr:uid="{00000000-0005-0000-0000-0000B8000000}"/>
    <cellStyle name="Currency 14" xfId="2252" xr:uid="{00000000-0005-0000-0000-0000B9000000}"/>
    <cellStyle name="Currency 14 2" xfId="2253" xr:uid="{00000000-0005-0000-0000-0000BA000000}"/>
    <cellStyle name="Currency 15" xfId="2254" xr:uid="{00000000-0005-0000-0000-0000BB000000}"/>
    <cellStyle name="Currency 15 2" xfId="2255" xr:uid="{00000000-0005-0000-0000-0000BC000000}"/>
    <cellStyle name="Currency 16 2" xfId="2256" xr:uid="{00000000-0005-0000-0000-0000BD000000}"/>
    <cellStyle name="Currency 17" xfId="2257" xr:uid="{00000000-0005-0000-0000-0000BE000000}"/>
    <cellStyle name="Currency 17 2" xfId="2258" xr:uid="{00000000-0005-0000-0000-0000BF000000}"/>
    <cellStyle name="Currency 18" xfId="2259" xr:uid="{00000000-0005-0000-0000-0000C0000000}"/>
    <cellStyle name="Currency 19" xfId="2260" xr:uid="{00000000-0005-0000-0000-0000C1000000}"/>
    <cellStyle name="Currency 2" xfId="83" xr:uid="{00000000-0005-0000-0000-00003D000000}"/>
    <cellStyle name="Currency 2 2" xfId="2057" xr:uid="{00000000-0005-0000-0000-0000C3000000}"/>
    <cellStyle name="Currency 2 2 2" xfId="2261" xr:uid="{00000000-0005-0000-0000-0000C4000000}"/>
    <cellStyle name="Currency 2 2 3" xfId="2262" xr:uid="{00000000-0005-0000-0000-0000C5000000}"/>
    <cellStyle name="Currency 2 2 4" xfId="2263" xr:uid="{00000000-0005-0000-0000-0000C6000000}"/>
    <cellStyle name="Currency 2 3" xfId="2058" xr:uid="{00000000-0005-0000-0000-0000C7000000}"/>
    <cellStyle name="Currency 2 3 2" xfId="2264" xr:uid="{00000000-0005-0000-0000-0000C8000000}"/>
    <cellStyle name="Currency 2 3 3" xfId="2265" xr:uid="{00000000-0005-0000-0000-0000C9000000}"/>
    <cellStyle name="Currency 2 4" xfId="2059" xr:uid="{00000000-0005-0000-0000-0000CA000000}"/>
    <cellStyle name="Currency 2 4 2" xfId="2266" xr:uid="{00000000-0005-0000-0000-0000CB000000}"/>
    <cellStyle name="Currency 2 4 3" xfId="2267" xr:uid="{00000000-0005-0000-0000-0000CC000000}"/>
    <cellStyle name="Currency 2 4 3 2" xfId="2268" xr:uid="{00000000-0005-0000-0000-0000CD000000}"/>
    <cellStyle name="Currency 2 4 4" xfId="2269" xr:uid="{00000000-0005-0000-0000-0000CE000000}"/>
    <cellStyle name="Currency 2 5" xfId="2270" xr:uid="{00000000-0005-0000-0000-0000CF000000}"/>
    <cellStyle name="Currency 2 5 2" xfId="2271" xr:uid="{00000000-0005-0000-0000-0000D0000000}"/>
    <cellStyle name="Currency 2 6" xfId="2272" xr:uid="{00000000-0005-0000-0000-0000D1000000}"/>
    <cellStyle name="Currency 2 7" xfId="2273" xr:uid="{00000000-0005-0000-0000-0000D2000000}"/>
    <cellStyle name="Currency 2 8" xfId="2274" xr:uid="{00000000-0005-0000-0000-0000D3000000}"/>
    <cellStyle name="Currency 2 9" xfId="2056" xr:uid="{00000000-0005-0000-0000-0000C2000000}"/>
    <cellStyle name="Currency 20" xfId="2275" xr:uid="{00000000-0005-0000-0000-0000D4000000}"/>
    <cellStyle name="Currency 21" xfId="2276" xr:uid="{00000000-0005-0000-0000-0000D5000000}"/>
    <cellStyle name="Currency 22" xfId="2277" xr:uid="{00000000-0005-0000-0000-0000D6000000}"/>
    <cellStyle name="Currency 24" xfId="2278" xr:uid="{00000000-0005-0000-0000-0000D7000000}"/>
    <cellStyle name="Currency 3" xfId="84" xr:uid="{00000000-0005-0000-0000-00003E000000}"/>
    <cellStyle name="Currency 3 2" xfId="2061" xr:uid="{00000000-0005-0000-0000-0000D9000000}"/>
    <cellStyle name="Currency 3 2 2" xfId="2279" xr:uid="{00000000-0005-0000-0000-0000DA000000}"/>
    <cellStyle name="Currency 3 3" xfId="2062" xr:uid="{00000000-0005-0000-0000-0000DB000000}"/>
    <cellStyle name="Currency 3 4" xfId="2060" xr:uid="{00000000-0005-0000-0000-0000D8000000}"/>
    <cellStyle name="Currency 4" xfId="2063" xr:uid="{00000000-0005-0000-0000-0000DC000000}"/>
    <cellStyle name="Currency 4 2" xfId="2280" xr:uid="{00000000-0005-0000-0000-0000DD000000}"/>
    <cellStyle name="Currency 4 2 10" xfId="2281" xr:uid="{00000000-0005-0000-0000-0000DE000000}"/>
    <cellStyle name="Currency 4 2 10 2" xfId="2282" xr:uid="{00000000-0005-0000-0000-0000DF000000}"/>
    <cellStyle name="Currency 4 2 11" xfId="2283" xr:uid="{00000000-0005-0000-0000-0000E0000000}"/>
    <cellStyle name="Currency 4 2 2" xfId="2284" xr:uid="{00000000-0005-0000-0000-0000E1000000}"/>
    <cellStyle name="Currency 4 2 2 2" xfId="2285" xr:uid="{00000000-0005-0000-0000-0000E2000000}"/>
    <cellStyle name="Currency 4 2 3" xfId="2286" xr:uid="{00000000-0005-0000-0000-0000E3000000}"/>
    <cellStyle name="Currency 4 2 4" xfId="2287" xr:uid="{00000000-0005-0000-0000-0000E4000000}"/>
    <cellStyle name="Currency 4 2 5" xfId="2288" xr:uid="{00000000-0005-0000-0000-0000E5000000}"/>
    <cellStyle name="Currency 4 2 6" xfId="2289" xr:uid="{00000000-0005-0000-0000-0000E6000000}"/>
    <cellStyle name="Currency 4 2 6 2" xfId="2290" xr:uid="{00000000-0005-0000-0000-0000E7000000}"/>
    <cellStyle name="Currency 4 2 7" xfId="2291" xr:uid="{00000000-0005-0000-0000-0000E8000000}"/>
    <cellStyle name="Currency 4 2 7 2" xfId="2292" xr:uid="{00000000-0005-0000-0000-0000E9000000}"/>
    <cellStyle name="Currency 4 2 8" xfId="2293" xr:uid="{00000000-0005-0000-0000-0000EA000000}"/>
    <cellStyle name="Currency 4 2 8 2" xfId="2294" xr:uid="{00000000-0005-0000-0000-0000EB000000}"/>
    <cellStyle name="Currency 4 2 9" xfId="2295" xr:uid="{00000000-0005-0000-0000-0000EC000000}"/>
    <cellStyle name="Currency 4 2 9 2" xfId="2296" xr:uid="{00000000-0005-0000-0000-0000ED000000}"/>
    <cellStyle name="Currency 4 3" xfId="2297" xr:uid="{00000000-0005-0000-0000-0000EE000000}"/>
    <cellStyle name="Currency 4 3 2" xfId="2298" xr:uid="{00000000-0005-0000-0000-0000EF000000}"/>
    <cellStyle name="Currency 4 3 3" xfId="2299" xr:uid="{00000000-0005-0000-0000-0000F0000000}"/>
    <cellStyle name="Currency 4 3 4" xfId="2300" xr:uid="{00000000-0005-0000-0000-0000F1000000}"/>
    <cellStyle name="Currency 4 3 5" xfId="2301" xr:uid="{00000000-0005-0000-0000-0000F2000000}"/>
    <cellStyle name="Currency 4 4" xfId="2302" xr:uid="{00000000-0005-0000-0000-0000F3000000}"/>
    <cellStyle name="Currency 4 5" xfId="2303" xr:uid="{00000000-0005-0000-0000-0000F4000000}"/>
    <cellStyle name="Currency 5" xfId="2064" xr:uid="{00000000-0005-0000-0000-0000F5000000}"/>
    <cellStyle name="Currency 5 2" xfId="2304" xr:uid="{00000000-0005-0000-0000-0000F6000000}"/>
    <cellStyle name="Currency 5 3" xfId="2305" xr:uid="{00000000-0005-0000-0000-0000F7000000}"/>
    <cellStyle name="Currency 5 4" xfId="2306" xr:uid="{00000000-0005-0000-0000-0000F8000000}"/>
    <cellStyle name="Currency 5 5" xfId="2307" xr:uid="{00000000-0005-0000-0000-0000F9000000}"/>
    <cellStyle name="Currency 5 6" xfId="2308" xr:uid="{00000000-0005-0000-0000-0000FA000000}"/>
    <cellStyle name="Currency 6" xfId="2309" xr:uid="{00000000-0005-0000-0000-0000FB000000}"/>
    <cellStyle name="Currency 6 2" xfId="2310" xr:uid="{00000000-0005-0000-0000-0000FC000000}"/>
    <cellStyle name="Currency 6 2 2" xfId="2311" xr:uid="{00000000-0005-0000-0000-0000FD000000}"/>
    <cellStyle name="Currency 7" xfId="2312" xr:uid="{00000000-0005-0000-0000-0000FE000000}"/>
    <cellStyle name="Currency 7 2" xfId="2313" xr:uid="{00000000-0005-0000-0000-0000FF000000}"/>
    <cellStyle name="Currency 8" xfId="2314" xr:uid="{00000000-0005-0000-0000-000000010000}"/>
    <cellStyle name="Currency 8 2" xfId="2315" xr:uid="{00000000-0005-0000-0000-000001010000}"/>
    <cellStyle name="Currency 8 3" xfId="2316" xr:uid="{00000000-0005-0000-0000-000002010000}"/>
    <cellStyle name="Currency 8 4" xfId="2317" xr:uid="{00000000-0005-0000-0000-000003010000}"/>
    <cellStyle name="Currency 8 5" xfId="2318" xr:uid="{00000000-0005-0000-0000-000004010000}"/>
    <cellStyle name="Currency 8 6" xfId="2319" xr:uid="{00000000-0005-0000-0000-000005010000}"/>
    <cellStyle name="Currency 9" xfId="2320" xr:uid="{00000000-0005-0000-0000-000006010000}"/>
    <cellStyle name="Currency 9 2" xfId="2321" xr:uid="{00000000-0005-0000-0000-000007010000}"/>
    <cellStyle name="Currency 9 3" xfId="2322" xr:uid="{00000000-0005-0000-0000-000008010000}"/>
    <cellStyle name="Currency Simple" xfId="2323" xr:uid="{00000000-0005-0000-0000-000009010000}"/>
    <cellStyle name="Date" xfId="2324" xr:uid="{00000000-0005-0000-0000-00000A010000}"/>
    <cellStyle name="Date Short" xfId="2325" xr:uid="{00000000-0005-0000-0000-00000B010000}"/>
    <cellStyle name="DELTA" xfId="2326" xr:uid="{00000000-0005-0000-0000-00000C010000}"/>
    <cellStyle name="Enter Currency (0)" xfId="2327" xr:uid="{00000000-0005-0000-0000-00000D010000}"/>
    <cellStyle name="Enter Currency (2)" xfId="2328" xr:uid="{00000000-0005-0000-0000-00000E010000}"/>
    <cellStyle name="Enter Units (0)" xfId="2329" xr:uid="{00000000-0005-0000-0000-00000F010000}"/>
    <cellStyle name="Enter Units (1)" xfId="2330" xr:uid="{00000000-0005-0000-0000-000010010000}"/>
    <cellStyle name="Enter Units (2)" xfId="2331" xr:uid="{00000000-0005-0000-0000-000011010000}"/>
    <cellStyle name="Explanatory Text" xfId="17" builtinId="53" customBuiltin="1"/>
    <cellStyle name="Explanatory Text 2" xfId="85" xr:uid="{00000000-0005-0000-0000-000040000000}"/>
    <cellStyle name="Fixed" xfId="2332" xr:uid="{00000000-0005-0000-0000-000013010000}"/>
    <cellStyle name="Good" xfId="7" builtinId="26" customBuiltin="1"/>
    <cellStyle name="Good 2" xfId="86" xr:uid="{00000000-0005-0000-0000-000042000000}"/>
    <cellStyle name="Grey" xfId="2333" xr:uid="{00000000-0005-0000-0000-000015010000}"/>
    <cellStyle name="Grey 2" xfId="2334" xr:uid="{00000000-0005-0000-0000-000016010000}"/>
    <cellStyle name="HEADER" xfId="2335" xr:uid="{00000000-0005-0000-0000-000017010000}"/>
    <cellStyle name="Header1" xfId="2336" xr:uid="{00000000-0005-0000-0000-000018010000}"/>
    <cellStyle name="Header2" xfId="2337" xr:uid="{00000000-0005-0000-0000-000019010000}"/>
    <cellStyle name="Header2 2" xfId="2338" xr:uid="{00000000-0005-0000-0000-00001A010000}"/>
    <cellStyle name="Header2 2 2" xfId="2396" xr:uid="{00000000-0005-0000-0000-00001A010000}"/>
    <cellStyle name="Header2 3" xfId="2397" xr:uid="{00000000-0005-0000-0000-000019010000}"/>
    <cellStyle name="Heading 1" xfId="3" builtinId="16" customBuiltin="1"/>
    <cellStyle name="Heading 1 2" xfId="87" xr:uid="{00000000-0005-0000-0000-000044000000}"/>
    <cellStyle name="Heading 2" xfId="4" builtinId="17" customBuiltin="1"/>
    <cellStyle name="Heading 2 2" xfId="88" xr:uid="{00000000-0005-0000-0000-000046000000}"/>
    <cellStyle name="Heading 3" xfId="5" builtinId="18" customBuiltin="1"/>
    <cellStyle name="Heading 3 2" xfId="89" xr:uid="{00000000-0005-0000-0000-000048000000}"/>
    <cellStyle name="Heading 4" xfId="6" builtinId="19" customBuiltin="1"/>
    <cellStyle name="Heading 4 2" xfId="90" xr:uid="{00000000-0005-0000-0000-00004A000000}"/>
    <cellStyle name="Heading1" xfId="2339" xr:uid="{00000000-0005-0000-0000-00001F010000}"/>
    <cellStyle name="Heading2" xfId="2340" xr:uid="{00000000-0005-0000-0000-000020010000}"/>
    <cellStyle name="HIGHLIGHT" xfId="2341" xr:uid="{00000000-0005-0000-0000-000021010000}"/>
    <cellStyle name="Hyperlink 2" xfId="2065" xr:uid="{00000000-0005-0000-0000-000022010000}"/>
    <cellStyle name="Hyperlink 3" xfId="2066" xr:uid="{00000000-0005-0000-0000-000023010000}"/>
    <cellStyle name="Hyperlink 4" xfId="2067" xr:uid="{00000000-0005-0000-0000-000024010000}"/>
    <cellStyle name="Hyperlink 5" xfId="2133" xr:uid="{00000000-0005-0000-0000-000025010000}"/>
    <cellStyle name="Input" xfId="10" builtinId="20" customBuiltin="1"/>
    <cellStyle name="Input [yellow]" xfId="2342" xr:uid="{00000000-0005-0000-0000-000026010000}"/>
    <cellStyle name="Input [yellow] 2" xfId="2343" xr:uid="{00000000-0005-0000-0000-000027010000}"/>
    <cellStyle name="Input [yellow] 2 2" xfId="2487" xr:uid="{00000000-0005-0000-0000-000028010000}"/>
    <cellStyle name="Input [yellow] 2 2 2" xfId="2498" xr:uid="{00000000-0005-0000-0000-000028010000}"/>
    <cellStyle name="Input [yellow] 2 3" xfId="2394" xr:uid="{00000000-0005-0000-0000-000027010000}"/>
    <cellStyle name="Input [yellow] 3" xfId="2486" xr:uid="{00000000-0005-0000-0000-000029010000}"/>
    <cellStyle name="Input [yellow] 3 2" xfId="2497" xr:uid="{00000000-0005-0000-0000-000029010000}"/>
    <cellStyle name="Input [yellow] 4" xfId="2395" xr:uid="{00000000-0005-0000-0000-000026010000}"/>
    <cellStyle name="Input 2" xfId="91" xr:uid="{00000000-0005-0000-0000-00004C000000}"/>
    <cellStyle name="Input 2 2" xfId="2488" xr:uid="{00000000-0005-0000-0000-00002B010000}"/>
    <cellStyle name="Input 2 3" xfId="2489" xr:uid="{00000000-0005-0000-0000-00002C010000}"/>
    <cellStyle name="Link Currency (0)" xfId="2344" xr:uid="{00000000-0005-0000-0000-00002D010000}"/>
    <cellStyle name="Link Currency (2)" xfId="2345" xr:uid="{00000000-0005-0000-0000-00002E010000}"/>
    <cellStyle name="Link Units (0)" xfId="2346" xr:uid="{00000000-0005-0000-0000-00002F010000}"/>
    <cellStyle name="Link Units (1)" xfId="2347" xr:uid="{00000000-0005-0000-0000-000030010000}"/>
    <cellStyle name="Link Units (2)" xfId="2348" xr:uid="{00000000-0005-0000-0000-000031010000}"/>
    <cellStyle name="Linked Cell" xfId="13" builtinId="24" customBuiltin="1"/>
    <cellStyle name="Linked Cell 2" xfId="92" xr:uid="{00000000-0005-0000-0000-00004E000000}"/>
    <cellStyle name="Neutral" xfId="9" builtinId="28" customBuiltin="1"/>
    <cellStyle name="Neutral 2" xfId="93" xr:uid="{00000000-0005-0000-0000-000050000000}"/>
    <cellStyle name="no dec" xfId="2068" xr:uid="{00000000-0005-0000-0000-000034010000}"/>
    <cellStyle name="Normal" xfId="0" builtinId="0"/>
    <cellStyle name="Normal - Style1" xfId="2349" xr:uid="{00000000-0005-0000-0000-000036010000}"/>
    <cellStyle name="Normal 10" xfId="2069" xr:uid="{00000000-0005-0000-0000-000037010000}"/>
    <cellStyle name="Normal 10 2" xfId="2006" xr:uid="{00000000-0005-0000-0000-000038010000}"/>
    <cellStyle name="Normal 10 3" xfId="2350" xr:uid="{00000000-0005-0000-0000-000039010000}"/>
    <cellStyle name="Normal 11" xfId="2070" xr:uid="{00000000-0005-0000-0000-00003A010000}"/>
    <cellStyle name="Normal 11 2" xfId="2351" xr:uid="{00000000-0005-0000-0000-00003B010000}"/>
    <cellStyle name="Normal 12" xfId="2009" xr:uid="{00000000-0005-0000-0000-00003C010000}"/>
    <cellStyle name="Normal 12 2" xfId="2352" xr:uid="{00000000-0005-0000-0000-00003D010000}"/>
    <cellStyle name="Normal 13" xfId="2353" xr:uid="{00000000-0005-0000-0000-00003E010000}"/>
    <cellStyle name="Normal 13 2" xfId="2354" xr:uid="{00000000-0005-0000-0000-00003F010000}"/>
    <cellStyle name="Normal 14" xfId="2355" xr:uid="{00000000-0005-0000-0000-000040010000}"/>
    <cellStyle name="Normal 14 2" xfId="2356" xr:uid="{00000000-0005-0000-0000-000041010000}"/>
    <cellStyle name="Normal 15" xfId="2357" xr:uid="{00000000-0005-0000-0000-000042010000}"/>
    <cellStyle name="Normal 15 2" xfId="2358" xr:uid="{00000000-0005-0000-0000-000043010000}"/>
    <cellStyle name="Normal 15 3" xfId="2359" xr:uid="{00000000-0005-0000-0000-000044010000}"/>
    <cellStyle name="Normal 16" xfId="2360" xr:uid="{00000000-0005-0000-0000-000045010000}"/>
    <cellStyle name="Normal 16 2" xfId="2361" xr:uid="{00000000-0005-0000-0000-000046010000}"/>
    <cellStyle name="Normal 17" xfId="2362" xr:uid="{00000000-0005-0000-0000-000047010000}"/>
    <cellStyle name="Normal 18" xfId="2363" xr:uid="{00000000-0005-0000-0000-000048010000}"/>
    <cellStyle name="Normal 18 2" xfId="2364" xr:uid="{00000000-0005-0000-0000-000049010000}"/>
    <cellStyle name="Normal 19" xfId="2365" xr:uid="{00000000-0005-0000-0000-00004A010000}"/>
    <cellStyle name="Normal 19 2" xfId="2366" xr:uid="{00000000-0005-0000-0000-00004B010000}"/>
    <cellStyle name="Normal 2" xfId="49" xr:uid="{00000000-0005-0000-0000-000052000000}"/>
    <cellStyle name="Normal 2 10" xfId="94" xr:uid="{00000000-0005-0000-0000-000053000000}"/>
    <cellStyle name="Normal 2 10 10" xfId="95" xr:uid="{00000000-0005-0000-0000-000054000000}"/>
    <cellStyle name="Normal 2 10 11" xfId="96" xr:uid="{00000000-0005-0000-0000-000055000000}"/>
    <cellStyle name="Normal 2 10 12" xfId="97" xr:uid="{00000000-0005-0000-0000-000056000000}"/>
    <cellStyle name="Normal 2 10 13" xfId="98" xr:uid="{00000000-0005-0000-0000-000057000000}"/>
    <cellStyle name="Normal 2 10 14" xfId="99" xr:uid="{00000000-0005-0000-0000-000058000000}"/>
    <cellStyle name="Normal 2 10 15" xfId="100" xr:uid="{00000000-0005-0000-0000-000059000000}"/>
    <cellStyle name="Normal 2 10 16" xfId="101" xr:uid="{00000000-0005-0000-0000-00005A000000}"/>
    <cellStyle name="Normal 2 10 17" xfId="102" xr:uid="{00000000-0005-0000-0000-00005B000000}"/>
    <cellStyle name="Normal 2 10 18" xfId="103" xr:uid="{00000000-0005-0000-0000-00005C000000}"/>
    <cellStyle name="Normal 2 10 19" xfId="104" xr:uid="{00000000-0005-0000-0000-00005D000000}"/>
    <cellStyle name="Normal 2 10 2" xfId="105" xr:uid="{00000000-0005-0000-0000-00005E000000}"/>
    <cellStyle name="Normal 2 10 20" xfId="106" xr:uid="{00000000-0005-0000-0000-00005F000000}"/>
    <cellStyle name="Normal 2 10 21" xfId="107" xr:uid="{00000000-0005-0000-0000-000060000000}"/>
    <cellStyle name="Normal 2 10 22" xfId="108" xr:uid="{00000000-0005-0000-0000-000061000000}"/>
    <cellStyle name="Normal 2 10 23" xfId="109" xr:uid="{00000000-0005-0000-0000-000062000000}"/>
    <cellStyle name="Normal 2 10 3" xfId="110" xr:uid="{00000000-0005-0000-0000-000063000000}"/>
    <cellStyle name="Normal 2 10 4" xfId="111" xr:uid="{00000000-0005-0000-0000-000064000000}"/>
    <cellStyle name="Normal 2 10 5" xfId="112" xr:uid="{00000000-0005-0000-0000-000065000000}"/>
    <cellStyle name="Normal 2 10 6" xfId="113" xr:uid="{00000000-0005-0000-0000-000066000000}"/>
    <cellStyle name="Normal 2 10 7" xfId="114" xr:uid="{00000000-0005-0000-0000-000067000000}"/>
    <cellStyle name="Normal 2 10 8" xfId="115" xr:uid="{00000000-0005-0000-0000-000068000000}"/>
    <cellStyle name="Normal 2 10 9" xfId="116" xr:uid="{00000000-0005-0000-0000-000069000000}"/>
    <cellStyle name="Normal 2 11" xfId="117" xr:uid="{00000000-0005-0000-0000-00006A000000}"/>
    <cellStyle name="Normal 2 11 10" xfId="118" xr:uid="{00000000-0005-0000-0000-00006B000000}"/>
    <cellStyle name="Normal 2 11 11" xfId="119" xr:uid="{00000000-0005-0000-0000-00006C000000}"/>
    <cellStyle name="Normal 2 11 12" xfId="120" xr:uid="{00000000-0005-0000-0000-00006D000000}"/>
    <cellStyle name="Normal 2 11 13" xfId="121" xr:uid="{00000000-0005-0000-0000-00006E000000}"/>
    <cellStyle name="Normal 2 11 14" xfId="122" xr:uid="{00000000-0005-0000-0000-00006F000000}"/>
    <cellStyle name="Normal 2 11 15" xfId="123" xr:uid="{00000000-0005-0000-0000-000070000000}"/>
    <cellStyle name="Normal 2 11 16" xfId="124" xr:uid="{00000000-0005-0000-0000-000071000000}"/>
    <cellStyle name="Normal 2 11 17" xfId="125" xr:uid="{00000000-0005-0000-0000-000072000000}"/>
    <cellStyle name="Normal 2 11 18" xfId="126" xr:uid="{00000000-0005-0000-0000-000073000000}"/>
    <cellStyle name="Normal 2 11 19" xfId="127" xr:uid="{00000000-0005-0000-0000-000074000000}"/>
    <cellStyle name="Normal 2 11 2" xfId="128" xr:uid="{00000000-0005-0000-0000-000075000000}"/>
    <cellStyle name="Normal 2 11 20" xfId="129" xr:uid="{00000000-0005-0000-0000-000076000000}"/>
    <cellStyle name="Normal 2 11 21" xfId="130" xr:uid="{00000000-0005-0000-0000-000077000000}"/>
    <cellStyle name="Normal 2 11 22" xfId="131" xr:uid="{00000000-0005-0000-0000-000078000000}"/>
    <cellStyle name="Normal 2 11 23" xfId="132" xr:uid="{00000000-0005-0000-0000-000079000000}"/>
    <cellStyle name="Normal 2 11 3" xfId="133" xr:uid="{00000000-0005-0000-0000-00007A000000}"/>
    <cellStyle name="Normal 2 11 4" xfId="134" xr:uid="{00000000-0005-0000-0000-00007B000000}"/>
    <cellStyle name="Normal 2 11 5" xfId="135" xr:uid="{00000000-0005-0000-0000-00007C000000}"/>
    <cellStyle name="Normal 2 11 6" xfId="136" xr:uid="{00000000-0005-0000-0000-00007D000000}"/>
    <cellStyle name="Normal 2 11 7" xfId="137" xr:uid="{00000000-0005-0000-0000-00007E000000}"/>
    <cellStyle name="Normal 2 11 8" xfId="138" xr:uid="{00000000-0005-0000-0000-00007F000000}"/>
    <cellStyle name="Normal 2 11 9" xfId="139" xr:uid="{00000000-0005-0000-0000-000080000000}"/>
    <cellStyle name="Normal 2 12" xfId="140" xr:uid="{00000000-0005-0000-0000-000081000000}"/>
    <cellStyle name="Normal 2 12 10" xfId="141" xr:uid="{00000000-0005-0000-0000-000082000000}"/>
    <cellStyle name="Normal 2 12 11" xfId="142" xr:uid="{00000000-0005-0000-0000-000083000000}"/>
    <cellStyle name="Normal 2 12 12" xfId="143" xr:uid="{00000000-0005-0000-0000-000084000000}"/>
    <cellStyle name="Normal 2 12 13" xfId="144" xr:uid="{00000000-0005-0000-0000-000085000000}"/>
    <cellStyle name="Normal 2 12 14" xfId="145" xr:uid="{00000000-0005-0000-0000-000086000000}"/>
    <cellStyle name="Normal 2 12 15" xfId="146" xr:uid="{00000000-0005-0000-0000-000087000000}"/>
    <cellStyle name="Normal 2 12 16" xfId="147" xr:uid="{00000000-0005-0000-0000-000088000000}"/>
    <cellStyle name="Normal 2 12 17" xfId="148" xr:uid="{00000000-0005-0000-0000-000089000000}"/>
    <cellStyle name="Normal 2 12 18" xfId="149" xr:uid="{00000000-0005-0000-0000-00008A000000}"/>
    <cellStyle name="Normal 2 12 19" xfId="150" xr:uid="{00000000-0005-0000-0000-00008B000000}"/>
    <cellStyle name="Normal 2 12 2" xfId="151" xr:uid="{00000000-0005-0000-0000-00008C000000}"/>
    <cellStyle name="Normal 2 12 20" xfId="152" xr:uid="{00000000-0005-0000-0000-00008D000000}"/>
    <cellStyle name="Normal 2 12 21" xfId="153" xr:uid="{00000000-0005-0000-0000-00008E000000}"/>
    <cellStyle name="Normal 2 12 22" xfId="154" xr:uid="{00000000-0005-0000-0000-00008F000000}"/>
    <cellStyle name="Normal 2 12 23" xfId="155" xr:uid="{00000000-0005-0000-0000-000090000000}"/>
    <cellStyle name="Normal 2 12 3" xfId="156" xr:uid="{00000000-0005-0000-0000-000091000000}"/>
    <cellStyle name="Normal 2 12 4" xfId="157" xr:uid="{00000000-0005-0000-0000-000092000000}"/>
    <cellStyle name="Normal 2 12 5" xfId="158" xr:uid="{00000000-0005-0000-0000-000093000000}"/>
    <cellStyle name="Normal 2 12 6" xfId="159" xr:uid="{00000000-0005-0000-0000-000094000000}"/>
    <cellStyle name="Normal 2 12 7" xfId="160" xr:uid="{00000000-0005-0000-0000-000095000000}"/>
    <cellStyle name="Normal 2 12 8" xfId="161" xr:uid="{00000000-0005-0000-0000-000096000000}"/>
    <cellStyle name="Normal 2 12 9" xfId="162" xr:uid="{00000000-0005-0000-0000-000097000000}"/>
    <cellStyle name="Normal 2 13" xfId="163" xr:uid="{00000000-0005-0000-0000-000098000000}"/>
    <cellStyle name="Normal 2 13 10" xfId="164" xr:uid="{00000000-0005-0000-0000-000099000000}"/>
    <cellStyle name="Normal 2 13 11" xfId="165" xr:uid="{00000000-0005-0000-0000-00009A000000}"/>
    <cellStyle name="Normal 2 13 12" xfId="166" xr:uid="{00000000-0005-0000-0000-00009B000000}"/>
    <cellStyle name="Normal 2 13 13" xfId="167" xr:uid="{00000000-0005-0000-0000-00009C000000}"/>
    <cellStyle name="Normal 2 13 14" xfId="168" xr:uid="{00000000-0005-0000-0000-00009D000000}"/>
    <cellStyle name="Normal 2 13 15" xfId="169" xr:uid="{00000000-0005-0000-0000-00009E000000}"/>
    <cellStyle name="Normal 2 13 16" xfId="170" xr:uid="{00000000-0005-0000-0000-00009F000000}"/>
    <cellStyle name="Normal 2 13 17" xfId="171" xr:uid="{00000000-0005-0000-0000-0000A0000000}"/>
    <cellStyle name="Normal 2 13 18" xfId="172" xr:uid="{00000000-0005-0000-0000-0000A1000000}"/>
    <cellStyle name="Normal 2 13 19" xfId="173" xr:uid="{00000000-0005-0000-0000-0000A2000000}"/>
    <cellStyle name="Normal 2 13 2" xfId="174" xr:uid="{00000000-0005-0000-0000-0000A3000000}"/>
    <cellStyle name="Normal 2 13 20" xfId="175" xr:uid="{00000000-0005-0000-0000-0000A4000000}"/>
    <cellStyle name="Normal 2 13 21" xfId="176" xr:uid="{00000000-0005-0000-0000-0000A5000000}"/>
    <cellStyle name="Normal 2 13 22" xfId="177" xr:uid="{00000000-0005-0000-0000-0000A6000000}"/>
    <cellStyle name="Normal 2 13 23" xfId="178" xr:uid="{00000000-0005-0000-0000-0000A7000000}"/>
    <cellStyle name="Normal 2 13 3" xfId="179" xr:uid="{00000000-0005-0000-0000-0000A8000000}"/>
    <cellStyle name="Normal 2 13 4" xfId="180" xr:uid="{00000000-0005-0000-0000-0000A9000000}"/>
    <cellStyle name="Normal 2 13 5" xfId="181" xr:uid="{00000000-0005-0000-0000-0000AA000000}"/>
    <cellStyle name="Normal 2 13 6" xfId="182" xr:uid="{00000000-0005-0000-0000-0000AB000000}"/>
    <cellStyle name="Normal 2 13 7" xfId="183" xr:uid="{00000000-0005-0000-0000-0000AC000000}"/>
    <cellStyle name="Normal 2 13 8" xfId="184" xr:uid="{00000000-0005-0000-0000-0000AD000000}"/>
    <cellStyle name="Normal 2 13 9" xfId="185" xr:uid="{00000000-0005-0000-0000-0000AE000000}"/>
    <cellStyle name="Normal 2 14" xfId="186" xr:uid="{00000000-0005-0000-0000-0000AF000000}"/>
    <cellStyle name="Normal 2 14 10" xfId="187" xr:uid="{00000000-0005-0000-0000-0000B0000000}"/>
    <cellStyle name="Normal 2 14 11" xfId="188" xr:uid="{00000000-0005-0000-0000-0000B1000000}"/>
    <cellStyle name="Normal 2 14 12" xfId="189" xr:uid="{00000000-0005-0000-0000-0000B2000000}"/>
    <cellStyle name="Normal 2 14 13" xfId="190" xr:uid="{00000000-0005-0000-0000-0000B3000000}"/>
    <cellStyle name="Normal 2 14 14" xfId="191" xr:uid="{00000000-0005-0000-0000-0000B4000000}"/>
    <cellStyle name="Normal 2 14 15" xfId="192" xr:uid="{00000000-0005-0000-0000-0000B5000000}"/>
    <cellStyle name="Normal 2 14 16" xfId="193" xr:uid="{00000000-0005-0000-0000-0000B6000000}"/>
    <cellStyle name="Normal 2 14 17" xfId="194" xr:uid="{00000000-0005-0000-0000-0000B7000000}"/>
    <cellStyle name="Normal 2 14 18" xfId="195" xr:uid="{00000000-0005-0000-0000-0000B8000000}"/>
    <cellStyle name="Normal 2 14 19" xfId="196" xr:uid="{00000000-0005-0000-0000-0000B9000000}"/>
    <cellStyle name="Normal 2 14 2" xfId="197" xr:uid="{00000000-0005-0000-0000-0000BA000000}"/>
    <cellStyle name="Normal 2 14 20" xfId="198" xr:uid="{00000000-0005-0000-0000-0000BB000000}"/>
    <cellStyle name="Normal 2 14 21" xfId="199" xr:uid="{00000000-0005-0000-0000-0000BC000000}"/>
    <cellStyle name="Normal 2 14 22" xfId="200" xr:uid="{00000000-0005-0000-0000-0000BD000000}"/>
    <cellStyle name="Normal 2 14 23" xfId="201" xr:uid="{00000000-0005-0000-0000-0000BE000000}"/>
    <cellStyle name="Normal 2 14 3" xfId="202" xr:uid="{00000000-0005-0000-0000-0000BF000000}"/>
    <cellStyle name="Normal 2 14 4" xfId="203" xr:uid="{00000000-0005-0000-0000-0000C0000000}"/>
    <cellStyle name="Normal 2 14 5" xfId="204" xr:uid="{00000000-0005-0000-0000-0000C1000000}"/>
    <cellStyle name="Normal 2 14 6" xfId="205" xr:uid="{00000000-0005-0000-0000-0000C2000000}"/>
    <cellStyle name="Normal 2 14 7" xfId="206" xr:uid="{00000000-0005-0000-0000-0000C3000000}"/>
    <cellStyle name="Normal 2 14 8" xfId="207" xr:uid="{00000000-0005-0000-0000-0000C4000000}"/>
    <cellStyle name="Normal 2 14 9" xfId="208" xr:uid="{00000000-0005-0000-0000-0000C5000000}"/>
    <cellStyle name="Normal 2 15" xfId="209" xr:uid="{00000000-0005-0000-0000-0000C6000000}"/>
    <cellStyle name="Normal 2 15 10" xfId="210" xr:uid="{00000000-0005-0000-0000-0000C7000000}"/>
    <cellStyle name="Normal 2 15 11" xfId="211" xr:uid="{00000000-0005-0000-0000-0000C8000000}"/>
    <cellStyle name="Normal 2 15 12" xfId="212" xr:uid="{00000000-0005-0000-0000-0000C9000000}"/>
    <cellStyle name="Normal 2 15 13" xfId="213" xr:uid="{00000000-0005-0000-0000-0000CA000000}"/>
    <cellStyle name="Normal 2 15 14" xfId="214" xr:uid="{00000000-0005-0000-0000-0000CB000000}"/>
    <cellStyle name="Normal 2 15 15" xfId="215" xr:uid="{00000000-0005-0000-0000-0000CC000000}"/>
    <cellStyle name="Normal 2 15 16" xfId="216" xr:uid="{00000000-0005-0000-0000-0000CD000000}"/>
    <cellStyle name="Normal 2 15 17" xfId="217" xr:uid="{00000000-0005-0000-0000-0000CE000000}"/>
    <cellStyle name="Normal 2 15 18" xfId="218" xr:uid="{00000000-0005-0000-0000-0000CF000000}"/>
    <cellStyle name="Normal 2 15 19" xfId="219" xr:uid="{00000000-0005-0000-0000-0000D0000000}"/>
    <cellStyle name="Normal 2 15 2" xfId="220" xr:uid="{00000000-0005-0000-0000-0000D1000000}"/>
    <cellStyle name="Normal 2 15 20" xfId="221" xr:uid="{00000000-0005-0000-0000-0000D2000000}"/>
    <cellStyle name="Normal 2 15 21" xfId="222" xr:uid="{00000000-0005-0000-0000-0000D3000000}"/>
    <cellStyle name="Normal 2 15 22" xfId="223" xr:uid="{00000000-0005-0000-0000-0000D4000000}"/>
    <cellStyle name="Normal 2 15 23" xfId="224" xr:uid="{00000000-0005-0000-0000-0000D5000000}"/>
    <cellStyle name="Normal 2 15 3" xfId="225" xr:uid="{00000000-0005-0000-0000-0000D6000000}"/>
    <cellStyle name="Normal 2 15 4" xfId="226" xr:uid="{00000000-0005-0000-0000-0000D7000000}"/>
    <cellStyle name="Normal 2 15 5" xfId="227" xr:uid="{00000000-0005-0000-0000-0000D8000000}"/>
    <cellStyle name="Normal 2 15 6" xfId="228" xr:uid="{00000000-0005-0000-0000-0000D9000000}"/>
    <cellStyle name="Normal 2 15 7" xfId="229" xr:uid="{00000000-0005-0000-0000-0000DA000000}"/>
    <cellStyle name="Normal 2 15 8" xfId="230" xr:uid="{00000000-0005-0000-0000-0000DB000000}"/>
    <cellStyle name="Normal 2 15 9" xfId="231" xr:uid="{00000000-0005-0000-0000-0000DC000000}"/>
    <cellStyle name="Normal 2 16" xfId="232" xr:uid="{00000000-0005-0000-0000-0000DD000000}"/>
    <cellStyle name="Normal 2 16 10" xfId="233" xr:uid="{00000000-0005-0000-0000-0000DE000000}"/>
    <cellStyle name="Normal 2 16 11" xfId="234" xr:uid="{00000000-0005-0000-0000-0000DF000000}"/>
    <cellStyle name="Normal 2 16 12" xfId="235" xr:uid="{00000000-0005-0000-0000-0000E0000000}"/>
    <cellStyle name="Normal 2 16 13" xfId="236" xr:uid="{00000000-0005-0000-0000-0000E1000000}"/>
    <cellStyle name="Normal 2 16 14" xfId="237" xr:uid="{00000000-0005-0000-0000-0000E2000000}"/>
    <cellStyle name="Normal 2 16 15" xfId="238" xr:uid="{00000000-0005-0000-0000-0000E3000000}"/>
    <cellStyle name="Normal 2 16 16" xfId="239" xr:uid="{00000000-0005-0000-0000-0000E4000000}"/>
    <cellStyle name="Normal 2 16 17" xfId="240" xr:uid="{00000000-0005-0000-0000-0000E5000000}"/>
    <cellStyle name="Normal 2 16 18" xfId="241" xr:uid="{00000000-0005-0000-0000-0000E6000000}"/>
    <cellStyle name="Normal 2 16 19" xfId="242" xr:uid="{00000000-0005-0000-0000-0000E7000000}"/>
    <cellStyle name="Normal 2 16 2" xfId="243" xr:uid="{00000000-0005-0000-0000-0000E8000000}"/>
    <cellStyle name="Normal 2 16 20" xfId="244" xr:uid="{00000000-0005-0000-0000-0000E9000000}"/>
    <cellStyle name="Normal 2 16 21" xfId="245" xr:uid="{00000000-0005-0000-0000-0000EA000000}"/>
    <cellStyle name="Normal 2 16 22" xfId="246" xr:uid="{00000000-0005-0000-0000-0000EB000000}"/>
    <cellStyle name="Normal 2 16 23" xfId="247" xr:uid="{00000000-0005-0000-0000-0000EC000000}"/>
    <cellStyle name="Normal 2 16 3" xfId="248" xr:uid="{00000000-0005-0000-0000-0000ED000000}"/>
    <cellStyle name="Normal 2 16 4" xfId="249" xr:uid="{00000000-0005-0000-0000-0000EE000000}"/>
    <cellStyle name="Normal 2 16 5" xfId="250" xr:uid="{00000000-0005-0000-0000-0000EF000000}"/>
    <cellStyle name="Normal 2 16 6" xfId="251" xr:uid="{00000000-0005-0000-0000-0000F0000000}"/>
    <cellStyle name="Normal 2 16 7" xfId="252" xr:uid="{00000000-0005-0000-0000-0000F1000000}"/>
    <cellStyle name="Normal 2 16 8" xfId="253" xr:uid="{00000000-0005-0000-0000-0000F2000000}"/>
    <cellStyle name="Normal 2 16 9" xfId="254" xr:uid="{00000000-0005-0000-0000-0000F3000000}"/>
    <cellStyle name="Normal 2 17" xfId="255" xr:uid="{00000000-0005-0000-0000-0000F4000000}"/>
    <cellStyle name="Normal 2 17 10" xfId="256" xr:uid="{00000000-0005-0000-0000-0000F5000000}"/>
    <cellStyle name="Normal 2 17 11" xfId="257" xr:uid="{00000000-0005-0000-0000-0000F6000000}"/>
    <cellStyle name="Normal 2 17 12" xfId="258" xr:uid="{00000000-0005-0000-0000-0000F7000000}"/>
    <cellStyle name="Normal 2 17 13" xfId="259" xr:uid="{00000000-0005-0000-0000-0000F8000000}"/>
    <cellStyle name="Normal 2 17 14" xfId="260" xr:uid="{00000000-0005-0000-0000-0000F9000000}"/>
    <cellStyle name="Normal 2 17 15" xfId="261" xr:uid="{00000000-0005-0000-0000-0000FA000000}"/>
    <cellStyle name="Normal 2 17 16" xfId="262" xr:uid="{00000000-0005-0000-0000-0000FB000000}"/>
    <cellStyle name="Normal 2 17 17" xfId="263" xr:uid="{00000000-0005-0000-0000-0000FC000000}"/>
    <cellStyle name="Normal 2 17 18" xfId="264" xr:uid="{00000000-0005-0000-0000-0000FD000000}"/>
    <cellStyle name="Normal 2 17 19" xfId="265" xr:uid="{00000000-0005-0000-0000-0000FE000000}"/>
    <cellStyle name="Normal 2 17 2" xfId="266" xr:uid="{00000000-0005-0000-0000-0000FF000000}"/>
    <cellStyle name="Normal 2 17 20" xfId="267" xr:uid="{00000000-0005-0000-0000-000000010000}"/>
    <cellStyle name="Normal 2 17 21" xfId="268" xr:uid="{00000000-0005-0000-0000-000001010000}"/>
    <cellStyle name="Normal 2 17 22" xfId="269" xr:uid="{00000000-0005-0000-0000-000002010000}"/>
    <cellStyle name="Normal 2 17 23" xfId="270" xr:uid="{00000000-0005-0000-0000-000003010000}"/>
    <cellStyle name="Normal 2 17 3" xfId="271" xr:uid="{00000000-0005-0000-0000-000004010000}"/>
    <cellStyle name="Normal 2 17 4" xfId="272" xr:uid="{00000000-0005-0000-0000-000005010000}"/>
    <cellStyle name="Normal 2 17 5" xfId="273" xr:uid="{00000000-0005-0000-0000-000006010000}"/>
    <cellStyle name="Normal 2 17 6" xfId="274" xr:uid="{00000000-0005-0000-0000-000007010000}"/>
    <cellStyle name="Normal 2 17 7" xfId="275" xr:uid="{00000000-0005-0000-0000-000008010000}"/>
    <cellStyle name="Normal 2 17 8" xfId="276" xr:uid="{00000000-0005-0000-0000-000009010000}"/>
    <cellStyle name="Normal 2 17 9" xfId="277" xr:uid="{00000000-0005-0000-0000-00000A010000}"/>
    <cellStyle name="Normal 2 18" xfId="278" xr:uid="{00000000-0005-0000-0000-00000B010000}"/>
    <cellStyle name="Normal 2 18 10" xfId="279" xr:uid="{00000000-0005-0000-0000-00000C010000}"/>
    <cellStyle name="Normal 2 18 11" xfId="280" xr:uid="{00000000-0005-0000-0000-00000D010000}"/>
    <cellStyle name="Normal 2 18 12" xfId="281" xr:uid="{00000000-0005-0000-0000-00000E010000}"/>
    <cellStyle name="Normal 2 18 13" xfId="282" xr:uid="{00000000-0005-0000-0000-00000F010000}"/>
    <cellStyle name="Normal 2 18 14" xfId="283" xr:uid="{00000000-0005-0000-0000-000010010000}"/>
    <cellStyle name="Normal 2 18 15" xfId="284" xr:uid="{00000000-0005-0000-0000-000011010000}"/>
    <cellStyle name="Normal 2 18 16" xfId="285" xr:uid="{00000000-0005-0000-0000-000012010000}"/>
    <cellStyle name="Normal 2 18 17" xfId="286" xr:uid="{00000000-0005-0000-0000-000013010000}"/>
    <cellStyle name="Normal 2 18 18" xfId="287" xr:uid="{00000000-0005-0000-0000-000014010000}"/>
    <cellStyle name="Normal 2 18 19" xfId="288" xr:uid="{00000000-0005-0000-0000-000015010000}"/>
    <cellStyle name="Normal 2 18 2" xfId="289" xr:uid="{00000000-0005-0000-0000-000016010000}"/>
    <cellStyle name="Normal 2 18 20" xfId="290" xr:uid="{00000000-0005-0000-0000-000017010000}"/>
    <cellStyle name="Normal 2 18 21" xfId="291" xr:uid="{00000000-0005-0000-0000-000018010000}"/>
    <cellStyle name="Normal 2 18 22" xfId="292" xr:uid="{00000000-0005-0000-0000-000019010000}"/>
    <cellStyle name="Normal 2 18 23" xfId="293" xr:uid="{00000000-0005-0000-0000-00001A010000}"/>
    <cellStyle name="Normal 2 18 3" xfId="294" xr:uid="{00000000-0005-0000-0000-00001B010000}"/>
    <cellStyle name="Normal 2 18 4" xfId="295" xr:uid="{00000000-0005-0000-0000-00001C010000}"/>
    <cellStyle name="Normal 2 18 5" xfId="296" xr:uid="{00000000-0005-0000-0000-00001D010000}"/>
    <cellStyle name="Normal 2 18 6" xfId="297" xr:uid="{00000000-0005-0000-0000-00001E010000}"/>
    <cellStyle name="Normal 2 18 7" xfId="298" xr:uid="{00000000-0005-0000-0000-00001F010000}"/>
    <cellStyle name="Normal 2 18 8" xfId="299" xr:uid="{00000000-0005-0000-0000-000020010000}"/>
    <cellStyle name="Normal 2 18 9" xfId="300" xr:uid="{00000000-0005-0000-0000-000021010000}"/>
    <cellStyle name="Normal 2 19" xfId="301" xr:uid="{00000000-0005-0000-0000-000022010000}"/>
    <cellStyle name="Normal 2 19 10" xfId="302" xr:uid="{00000000-0005-0000-0000-000023010000}"/>
    <cellStyle name="Normal 2 19 11" xfId="303" xr:uid="{00000000-0005-0000-0000-000024010000}"/>
    <cellStyle name="Normal 2 19 12" xfId="304" xr:uid="{00000000-0005-0000-0000-000025010000}"/>
    <cellStyle name="Normal 2 19 13" xfId="305" xr:uid="{00000000-0005-0000-0000-000026010000}"/>
    <cellStyle name="Normal 2 19 14" xfId="306" xr:uid="{00000000-0005-0000-0000-000027010000}"/>
    <cellStyle name="Normal 2 19 15" xfId="307" xr:uid="{00000000-0005-0000-0000-000028010000}"/>
    <cellStyle name="Normal 2 19 16" xfId="308" xr:uid="{00000000-0005-0000-0000-000029010000}"/>
    <cellStyle name="Normal 2 19 17" xfId="309" xr:uid="{00000000-0005-0000-0000-00002A010000}"/>
    <cellStyle name="Normal 2 19 18" xfId="310" xr:uid="{00000000-0005-0000-0000-00002B010000}"/>
    <cellStyle name="Normal 2 19 19" xfId="311" xr:uid="{00000000-0005-0000-0000-00002C010000}"/>
    <cellStyle name="Normal 2 19 2" xfId="312" xr:uid="{00000000-0005-0000-0000-00002D010000}"/>
    <cellStyle name="Normal 2 19 20" xfId="313" xr:uid="{00000000-0005-0000-0000-00002E010000}"/>
    <cellStyle name="Normal 2 19 21" xfId="314" xr:uid="{00000000-0005-0000-0000-00002F010000}"/>
    <cellStyle name="Normal 2 19 22" xfId="315" xr:uid="{00000000-0005-0000-0000-000030010000}"/>
    <cellStyle name="Normal 2 19 23" xfId="316" xr:uid="{00000000-0005-0000-0000-000031010000}"/>
    <cellStyle name="Normal 2 19 3" xfId="317" xr:uid="{00000000-0005-0000-0000-000032010000}"/>
    <cellStyle name="Normal 2 19 4" xfId="318" xr:uid="{00000000-0005-0000-0000-000033010000}"/>
    <cellStyle name="Normal 2 19 5" xfId="319" xr:uid="{00000000-0005-0000-0000-000034010000}"/>
    <cellStyle name="Normal 2 19 6" xfId="320" xr:uid="{00000000-0005-0000-0000-000035010000}"/>
    <cellStyle name="Normal 2 19 7" xfId="321" xr:uid="{00000000-0005-0000-0000-000036010000}"/>
    <cellStyle name="Normal 2 19 8" xfId="322" xr:uid="{00000000-0005-0000-0000-000037010000}"/>
    <cellStyle name="Normal 2 19 9" xfId="323" xr:uid="{00000000-0005-0000-0000-000038010000}"/>
    <cellStyle name="Normal 2 2" xfId="50" xr:uid="{00000000-0005-0000-0000-000039010000}"/>
    <cellStyle name="Normal 2 2 2" xfId="324" xr:uid="{00000000-0005-0000-0000-00003A010000}"/>
    <cellStyle name="Normal 2 2 2 2" xfId="2367" xr:uid="{00000000-0005-0000-0000-000035020000}"/>
    <cellStyle name="Normal 2 2 2 3" xfId="2368" xr:uid="{00000000-0005-0000-0000-000036020000}"/>
    <cellStyle name="Normal 2 2 2 4" xfId="2369" xr:uid="{00000000-0005-0000-0000-000037020000}"/>
    <cellStyle name="Normal 2 2 3" xfId="2370" xr:uid="{00000000-0005-0000-0000-000038020000}"/>
    <cellStyle name="Normal 2 2 4" xfId="2371" xr:uid="{00000000-0005-0000-0000-000039020000}"/>
    <cellStyle name="Normal 2 2 5" xfId="2072" xr:uid="{00000000-0005-0000-0000-000033020000}"/>
    <cellStyle name="Normal 2 2_Summary" xfId="2372" xr:uid="{00000000-0005-0000-0000-00003A020000}"/>
    <cellStyle name="Normal 2 20" xfId="325" xr:uid="{00000000-0005-0000-0000-00003B010000}"/>
    <cellStyle name="Normal 2 20 10" xfId="326" xr:uid="{00000000-0005-0000-0000-00003C010000}"/>
    <cellStyle name="Normal 2 20 11" xfId="327" xr:uid="{00000000-0005-0000-0000-00003D010000}"/>
    <cellStyle name="Normal 2 20 12" xfId="328" xr:uid="{00000000-0005-0000-0000-00003E010000}"/>
    <cellStyle name="Normal 2 20 13" xfId="329" xr:uid="{00000000-0005-0000-0000-00003F010000}"/>
    <cellStyle name="Normal 2 20 14" xfId="330" xr:uid="{00000000-0005-0000-0000-000040010000}"/>
    <cellStyle name="Normal 2 20 15" xfId="331" xr:uid="{00000000-0005-0000-0000-000041010000}"/>
    <cellStyle name="Normal 2 20 16" xfId="332" xr:uid="{00000000-0005-0000-0000-000042010000}"/>
    <cellStyle name="Normal 2 20 17" xfId="333" xr:uid="{00000000-0005-0000-0000-000043010000}"/>
    <cellStyle name="Normal 2 20 18" xfId="334" xr:uid="{00000000-0005-0000-0000-000044010000}"/>
    <cellStyle name="Normal 2 20 19" xfId="335" xr:uid="{00000000-0005-0000-0000-000045010000}"/>
    <cellStyle name="Normal 2 20 2" xfId="336" xr:uid="{00000000-0005-0000-0000-000046010000}"/>
    <cellStyle name="Normal 2 20 20" xfId="337" xr:uid="{00000000-0005-0000-0000-000047010000}"/>
    <cellStyle name="Normal 2 20 21" xfId="338" xr:uid="{00000000-0005-0000-0000-000048010000}"/>
    <cellStyle name="Normal 2 20 22" xfId="339" xr:uid="{00000000-0005-0000-0000-000049010000}"/>
    <cellStyle name="Normal 2 20 23" xfId="340" xr:uid="{00000000-0005-0000-0000-00004A010000}"/>
    <cellStyle name="Normal 2 20 3" xfId="341" xr:uid="{00000000-0005-0000-0000-00004B010000}"/>
    <cellStyle name="Normal 2 20 4" xfId="342" xr:uid="{00000000-0005-0000-0000-00004C010000}"/>
    <cellStyle name="Normal 2 20 5" xfId="343" xr:uid="{00000000-0005-0000-0000-00004D010000}"/>
    <cellStyle name="Normal 2 20 6" xfId="344" xr:uid="{00000000-0005-0000-0000-00004E010000}"/>
    <cellStyle name="Normal 2 20 7" xfId="345" xr:uid="{00000000-0005-0000-0000-00004F010000}"/>
    <cellStyle name="Normal 2 20 8" xfId="346" xr:uid="{00000000-0005-0000-0000-000050010000}"/>
    <cellStyle name="Normal 2 20 9" xfId="347" xr:uid="{00000000-0005-0000-0000-000051010000}"/>
    <cellStyle name="Normal 2 21" xfId="348" xr:uid="{00000000-0005-0000-0000-000052010000}"/>
    <cellStyle name="Normal 2 21 10" xfId="349" xr:uid="{00000000-0005-0000-0000-000053010000}"/>
    <cellStyle name="Normal 2 21 11" xfId="350" xr:uid="{00000000-0005-0000-0000-000054010000}"/>
    <cellStyle name="Normal 2 21 12" xfId="351" xr:uid="{00000000-0005-0000-0000-000055010000}"/>
    <cellStyle name="Normal 2 21 13" xfId="352" xr:uid="{00000000-0005-0000-0000-000056010000}"/>
    <cellStyle name="Normal 2 21 14" xfId="353" xr:uid="{00000000-0005-0000-0000-000057010000}"/>
    <cellStyle name="Normal 2 21 15" xfId="354" xr:uid="{00000000-0005-0000-0000-000058010000}"/>
    <cellStyle name="Normal 2 21 16" xfId="355" xr:uid="{00000000-0005-0000-0000-000059010000}"/>
    <cellStyle name="Normal 2 21 17" xfId="356" xr:uid="{00000000-0005-0000-0000-00005A010000}"/>
    <cellStyle name="Normal 2 21 18" xfId="357" xr:uid="{00000000-0005-0000-0000-00005B010000}"/>
    <cellStyle name="Normal 2 21 19" xfId="358" xr:uid="{00000000-0005-0000-0000-00005C010000}"/>
    <cellStyle name="Normal 2 21 2" xfId="359" xr:uid="{00000000-0005-0000-0000-00005D010000}"/>
    <cellStyle name="Normal 2 21 20" xfId="360" xr:uid="{00000000-0005-0000-0000-00005E010000}"/>
    <cellStyle name="Normal 2 21 21" xfId="361" xr:uid="{00000000-0005-0000-0000-00005F010000}"/>
    <cellStyle name="Normal 2 21 22" xfId="362" xr:uid="{00000000-0005-0000-0000-000060010000}"/>
    <cellStyle name="Normal 2 21 23" xfId="363" xr:uid="{00000000-0005-0000-0000-000061010000}"/>
    <cellStyle name="Normal 2 21 3" xfId="364" xr:uid="{00000000-0005-0000-0000-000062010000}"/>
    <cellStyle name="Normal 2 21 4" xfId="365" xr:uid="{00000000-0005-0000-0000-000063010000}"/>
    <cellStyle name="Normal 2 21 5" xfId="366" xr:uid="{00000000-0005-0000-0000-000064010000}"/>
    <cellStyle name="Normal 2 21 6" xfId="367" xr:uid="{00000000-0005-0000-0000-000065010000}"/>
    <cellStyle name="Normal 2 21 7" xfId="368" xr:uid="{00000000-0005-0000-0000-000066010000}"/>
    <cellStyle name="Normal 2 21 8" xfId="369" xr:uid="{00000000-0005-0000-0000-000067010000}"/>
    <cellStyle name="Normal 2 21 9" xfId="370" xr:uid="{00000000-0005-0000-0000-000068010000}"/>
    <cellStyle name="Normal 2 22" xfId="371" xr:uid="{00000000-0005-0000-0000-000069010000}"/>
    <cellStyle name="Normal 2 22 10" xfId="372" xr:uid="{00000000-0005-0000-0000-00006A010000}"/>
    <cellStyle name="Normal 2 22 11" xfId="373" xr:uid="{00000000-0005-0000-0000-00006B010000}"/>
    <cellStyle name="Normal 2 22 12" xfId="374" xr:uid="{00000000-0005-0000-0000-00006C010000}"/>
    <cellStyle name="Normal 2 22 13" xfId="375" xr:uid="{00000000-0005-0000-0000-00006D010000}"/>
    <cellStyle name="Normal 2 22 14" xfId="376" xr:uid="{00000000-0005-0000-0000-00006E010000}"/>
    <cellStyle name="Normal 2 22 15" xfId="377" xr:uid="{00000000-0005-0000-0000-00006F010000}"/>
    <cellStyle name="Normal 2 22 16" xfId="378" xr:uid="{00000000-0005-0000-0000-000070010000}"/>
    <cellStyle name="Normal 2 22 17" xfId="379" xr:uid="{00000000-0005-0000-0000-000071010000}"/>
    <cellStyle name="Normal 2 22 18" xfId="380" xr:uid="{00000000-0005-0000-0000-000072010000}"/>
    <cellStyle name="Normal 2 22 19" xfId="381" xr:uid="{00000000-0005-0000-0000-000073010000}"/>
    <cellStyle name="Normal 2 22 2" xfId="382" xr:uid="{00000000-0005-0000-0000-000074010000}"/>
    <cellStyle name="Normal 2 22 20" xfId="383" xr:uid="{00000000-0005-0000-0000-000075010000}"/>
    <cellStyle name="Normal 2 22 21" xfId="384" xr:uid="{00000000-0005-0000-0000-000076010000}"/>
    <cellStyle name="Normal 2 22 22" xfId="385" xr:uid="{00000000-0005-0000-0000-000077010000}"/>
    <cellStyle name="Normal 2 22 23" xfId="386" xr:uid="{00000000-0005-0000-0000-000078010000}"/>
    <cellStyle name="Normal 2 22 3" xfId="387" xr:uid="{00000000-0005-0000-0000-000079010000}"/>
    <cellStyle name="Normal 2 22 4" xfId="388" xr:uid="{00000000-0005-0000-0000-00007A010000}"/>
    <cellStyle name="Normal 2 22 5" xfId="389" xr:uid="{00000000-0005-0000-0000-00007B010000}"/>
    <cellStyle name="Normal 2 22 6" xfId="390" xr:uid="{00000000-0005-0000-0000-00007C010000}"/>
    <cellStyle name="Normal 2 22 7" xfId="391" xr:uid="{00000000-0005-0000-0000-00007D010000}"/>
    <cellStyle name="Normal 2 22 8" xfId="392" xr:uid="{00000000-0005-0000-0000-00007E010000}"/>
    <cellStyle name="Normal 2 22 9" xfId="393" xr:uid="{00000000-0005-0000-0000-00007F010000}"/>
    <cellStyle name="Normal 2 23" xfId="394" xr:uid="{00000000-0005-0000-0000-000080010000}"/>
    <cellStyle name="Normal 2 23 10" xfId="395" xr:uid="{00000000-0005-0000-0000-000081010000}"/>
    <cellStyle name="Normal 2 23 11" xfId="396" xr:uid="{00000000-0005-0000-0000-000082010000}"/>
    <cellStyle name="Normal 2 23 12" xfId="397" xr:uid="{00000000-0005-0000-0000-000083010000}"/>
    <cellStyle name="Normal 2 23 13" xfId="398" xr:uid="{00000000-0005-0000-0000-000084010000}"/>
    <cellStyle name="Normal 2 23 14" xfId="399" xr:uid="{00000000-0005-0000-0000-000085010000}"/>
    <cellStyle name="Normal 2 23 15" xfId="400" xr:uid="{00000000-0005-0000-0000-000086010000}"/>
    <cellStyle name="Normal 2 23 16" xfId="401" xr:uid="{00000000-0005-0000-0000-000087010000}"/>
    <cellStyle name="Normal 2 23 17" xfId="402" xr:uid="{00000000-0005-0000-0000-000088010000}"/>
    <cellStyle name="Normal 2 23 18" xfId="403" xr:uid="{00000000-0005-0000-0000-000089010000}"/>
    <cellStyle name="Normal 2 23 19" xfId="404" xr:uid="{00000000-0005-0000-0000-00008A010000}"/>
    <cellStyle name="Normal 2 23 2" xfId="405" xr:uid="{00000000-0005-0000-0000-00008B010000}"/>
    <cellStyle name="Normal 2 23 20" xfId="406" xr:uid="{00000000-0005-0000-0000-00008C010000}"/>
    <cellStyle name="Normal 2 23 21" xfId="407" xr:uid="{00000000-0005-0000-0000-00008D010000}"/>
    <cellStyle name="Normal 2 23 22" xfId="408" xr:uid="{00000000-0005-0000-0000-00008E010000}"/>
    <cellStyle name="Normal 2 23 23" xfId="409" xr:uid="{00000000-0005-0000-0000-00008F010000}"/>
    <cellStyle name="Normal 2 23 3" xfId="410" xr:uid="{00000000-0005-0000-0000-000090010000}"/>
    <cellStyle name="Normal 2 23 4" xfId="411" xr:uid="{00000000-0005-0000-0000-000091010000}"/>
    <cellStyle name="Normal 2 23 5" xfId="412" xr:uid="{00000000-0005-0000-0000-000092010000}"/>
    <cellStyle name="Normal 2 23 6" xfId="413" xr:uid="{00000000-0005-0000-0000-000093010000}"/>
    <cellStyle name="Normal 2 23 7" xfId="414" xr:uid="{00000000-0005-0000-0000-000094010000}"/>
    <cellStyle name="Normal 2 23 8" xfId="415" xr:uid="{00000000-0005-0000-0000-000095010000}"/>
    <cellStyle name="Normal 2 23 9" xfId="416" xr:uid="{00000000-0005-0000-0000-000096010000}"/>
    <cellStyle name="Normal 2 24" xfId="417" xr:uid="{00000000-0005-0000-0000-000097010000}"/>
    <cellStyle name="Normal 2 24 10" xfId="418" xr:uid="{00000000-0005-0000-0000-000098010000}"/>
    <cellStyle name="Normal 2 24 11" xfId="419" xr:uid="{00000000-0005-0000-0000-000099010000}"/>
    <cellStyle name="Normal 2 24 12" xfId="420" xr:uid="{00000000-0005-0000-0000-00009A010000}"/>
    <cellStyle name="Normal 2 24 13" xfId="421" xr:uid="{00000000-0005-0000-0000-00009B010000}"/>
    <cellStyle name="Normal 2 24 14" xfId="422" xr:uid="{00000000-0005-0000-0000-00009C010000}"/>
    <cellStyle name="Normal 2 24 15" xfId="423" xr:uid="{00000000-0005-0000-0000-00009D010000}"/>
    <cellStyle name="Normal 2 24 16" xfId="424" xr:uid="{00000000-0005-0000-0000-00009E010000}"/>
    <cellStyle name="Normal 2 24 17" xfId="425" xr:uid="{00000000-0005-0000-0000-00009F010000}"/>
    <cellStyle name="Normal 2 24 18" xfId="426" xr:uid="{00000000-0005-0000-0000-0000A0010000}"/>
    <cellStyle name="Normal 2 24 19" xfId="427" xr:uid="{00000000-0005-0000-0000-0000A1010000}"/>
    <cellStyle name="Normal 2 24 2" xfId="428" xr:uid="{00000000-0005-0000-0000-0000A2010000}"/>
    <cellStyle name="Normal 2 24 20" xfId="429" xr:uid="{00000000-0005-0000-0000-0000A3010000}"/>
    <cellStyle name="Normal 2 24 21" xfId="430" xr:uid="{00000000-0005-0000-0000-0000A4010000}"/>
    <cellStyle name="Normal 2 24 22" xfId="431" xr:uid="{00000000-0005-0000-0000-0000A5010000}"/>
    <cellStyle name="Normal 2 24 23" xfId="432" xr:uid="{00000000-0005-0000-0000-0000A6010000}"/>
    <cellStyle name="Normal 2 24 3" xfId="433" xr:uid="{00000000-0005-0000-0000-0000A7010000}"/>
    <cellStyle name="Normal 2 24 4" xfId="434" xr:uid="{00000000-0005-0000-0000-0000A8010000}"/>
    <cellStyle name="Normal 2 24 5" xfId="435" xr:uid="{00000000-0005-0000-0000-0000A9010000}"/>
    <cellStyle name="Normal 2 24 6" xfId="436" xr:uid="{00000000-0005-0000-0000-0000AA010000}"/>
    <cellStyle name="Normal 2 24 7" xfId="437" xr:uid="{00000000-0005-0000-0000-0000AB010000}"/>
    <cellStyle name="Normal 2 24 8" xfId="438" xr:uid="{00000000-0005-0000-0000-0000AC010000}"/>
    <cellStyle name="Normal 2 24 9" xfId="439" xr:uid="{00000000-0005-0000-0000-0000AD010000}"/>
    <cellStyle name="Normal 2 25" xfId="440" xr:uid="{00000000-0005-0000-0000-0000AE010000}"/>
    <cellStyle name="Normal 2 25 10" xfId="441" xr:uid="{00000000-0005-0000-0000-0000AF010000}"/>
    <cellStyle name="Normal 2 25 11" xfId="442" xr:uid="{00000000-0005-0000-0000-0000B0010000}"/>
    <cellStyle name="Normal 2 25 12" xfId="443" xr:uid="{00000000-0005-0000-0000-0000B1010000}"/>
    <cellStyle name="Normal 2 25 13" xfId="444" xr:uid="{00000000-0005-0000-0000-0000B2010000}"/>
    <cellStyle name="Normal 2 25 14" xfId="445" xr:uid="{00000000-0005-0000-0000-0000B3010000}"/>
    <cellStyle name="Normal 2 25 15" xfId="446" xr:uid="{00000000-0005-0000-0000-0000B4010000}"/>
    <cellStyle name="Normal 2 25 16" xfId="447" xr:uid="{00000000-0005-0000-0000-0000B5010000}"/>
    <cellStyle name="Normal 2 25 17" xfId="448" xr:uid="{00000000-0005-0000-0000-0000B6010000}"/>
    <cellStyle name="Normal 2 25 18" xfId="449" xr:uid="{00000000-0005-0000-0000-0000B7010000}"/>
    <cellStyle name="Normal 2 25 19" xfId="450" xr:uid="{00000000-0005-0000-0000-0000B8010000}"/>
    <cellStyle name="Normal 2 25 2" xfId="451" xr:uid="{00000000-0005-0000-0000-0000B9010000}"/>
    <cellStyle name="Normal 2 25 20" xfId="452" xr:uid="{00000000-0005-0000-0000-0000BA010000}"/>
    <cellStyle name="Normal 2 25 21" xfId="453" xr:uid="{00000000-0005-0000-0000-0000BB010000}"/>
    <cellStyle name="Normal 2 25 22" xfId="454" xr:uid="{00000000-0005-0000-0000-0000BC010000}"/>
    <cellStyle name="Normal 2 25 23" xfId="455" xr:uid="{00000000-0005-0000-0000-0000BD010000}"/>
    <cellStyle name="Normal 2 25 3" xfId="456" xr:uid="{00000000-0005-0000-0000-0000BE010000}"/>
    <cellStyle name="Normal 2 25 4" xfId="457" xr:uid="{00000000-0005-0000-0000-0000BF010000}"/>
    <cellStyle name="Normal 2 25 5" xfId="458" xr:uid="{00000000-0005-0000-0000-0000C0010000}"/>
    <cellStyle name="Normal 2 25 6" xfId="459" xr:uid="{00000000-0005-0000-0000-0000C1010000}"/>
    <cellStyle name="Normal 2 25 7" xfId="460" xr:uid="{00000000-0005-0000-0000-0000C2010000}"/>
    <cellStyle name="Normal 2 25 8" xfId="461" xr:uid="{00000000-0005-0000-0000-0000C3010000}"/>
    <cellStyle name="Normal 2 25 9" xfId="462" xr:uid="{00000000-0005-0000-0000-0000C4010000}"/>
    <cellStyle name="Normal 2 26" xfId="463" xr:uid="{00000000-0005-0000-0000-0000C5010000}"/>
    <cellStyle name="Normal 2 26 10" xfId="464" xr:uid="{00000000-0005-0000-0000-0000C6010000}"/>
    <cellStyle name="Normal 2 26 11" xfId="465" xr:uid="{00000000-0005-0000-0000-0000C7010000}"/>
    <cellStyle name="Normal 2 26 12" xfId="466" xr:uid="{00000000-0005-0000-0000-0000C8010000}"/>
    <cellStyle name="Normal 2 26 13" xfId="467" xr:uid="{00000000-0005-0000-0000-0000C9010000}"/>
    <cellStyle name="Normal 2 26 14" xfId="468" xr:uid="{00000000-0005-0000-0000-0000CA010000}"/>
    <cellStyle name="Normal 2 26 15" xfId="469" xr:uid="{00000000-0005-0000-0000-0000CB010000}"/>
    <cellStyle name="Normal 2 26 16" xfId="470" xr:uid="{00000000-0005-0000-0000-0000CC010000}"/>
    <cellStyle name="Normal 2 26 17" xfId="471" xr:uid="{00000000-0005-0000-0000-0000CD010000}"/>
    <cellStyle name="Normal 2 26 18" xfId="472" xr:uid="{00000000-0005-0000-0000-0000CE010000}"/>
    <cellStyle name="Normal 2 26 19" xfId="473" xr:uid="{00000000-0005-0000-0000-0000CF010000}"/>
    <cellStyle name="Normal 2 26 2" xfId="474" xr:uid="{00000000-0005-0000-0000-0000D0010000}"/>
    <cellStyle name="Normal 2 26 20" xfId="475" xr:uid="{00000000-0005-0000-0000-0000D1010000}"/>
    <cellStyle name="Normal 2 26 21" xfId="476" xr:uid="{00000000-0005-0000-0000-0000D2010000}"/>
    <cellStyle name="Normal 2 26 22" xfId="477" xr:uid="{00000000-0005-0000-0000-0000D3010000}"/>
    <cellStyle name="Normal 2 26 23" xfId="478" xr:uid="{00000000-0005-0000-0000-0000D4010000}"/>
    <cellStyle name="Normal 2 26 3" xfId="479" xr:uid="{00000000-0005-0000-0000-0000D5010000}"/>
    <cellStyle name="Normal 2 26 4" xfId="480" xr:uid="{00000000-0005-0000-0000-0000D6010000}"/>
    <cellStyle name="Normal 2 26 5" xfId="481" xr:uid="{00000000-0005-0000-0000-0000D7010000}"/>
    <cellStyle name="Normal 2 26 6" xfId="482" xr:uid="{00000000-0005-0000-0000-0000D8010000}"/>
    <cellStyle name="Normal 2 26 7" xfId="483" xr:uid="{00000000-0005-0000-0000-0000D9010000}"/>
    <cellStyle name="Normal 2 26 8" xfId="484" xr:uid="{00000000-0005-0000-0000-0000DA010000}"/>
    <cellStyle name="Normal 2 26 9" xfId="485" xr:uid="{00000000-0005-0000-0000-0000DB010000}"/>
    <cellStyle name="Normal 2 27" xfId="486" xr:uid="{00000000-0005-0000-0000-0000DC010000}"/>
    <cellStyle name="Normal 2 27 10" xfId="487" xr:uid="{00000000-0005-0000-0000-0000DD010000}"/>
    <cellStyle name="Normal 2 27 11" xfId="488" xr:uid="{00000000-0005-0000-0000-0000DE010000}"/>
    <cellStyle name="Normal 2 27 12" xfId="489" xr:uid="{00000000-0005-0000-0000-0000DF010000}"/>
    <cellStyle name="Normal 2 27 13" xfId="490" xr:uid="{00000000-0005-0000-0000-0000E0010000}"/>
    <cellStyle name="Normal 2 27 14" xfId="491" xr:uid="{00000000-0005-0000-0000-0000E1010000}"/>
    <cellStyle name="Normal 2 27 15" xfId="492" xr:uid="{00000000-0005-0000-0000-0000E2010000}"/>
    <cellStyle name="Normal 2 27 16" xfId="493" xr:uid="{00000000-0005-0000-0000-0000E3010000}"/>
    <cellStyle name="Normal 2 27 17" xfId="494" xr:uid="{00000000-0005-0000-0000-0000E4010000}"/>
    <cellStyle name="Normal 2 27 18" xfId="495" xr:uid="{00000000-0005-0000-0000-0000E5010000}"/>
    <cellStyle name="Normal 2 27 19" xfId="496" xr:uid="{00000000-0005-0000-0000-0000E6010000}"/>
    <cellStyle name="Normal 2 27 2" xfId="497" xr:uid="{00000000-0005-0000-0000-0000E7010000}"/>
    <cellStyle name="Normal 2 27 20" xfId="498" xr:uid="{00000000-0005-0000-0000-0000E8010000}"/>
    <cellStyle name="Normal 2 27 21" xfId="499" xr:uid="{00000000-0005-0000-0000-0000E9010000}"/>
    <cellStyle name="Normal 2 27 22" xfId="500" xr:uid="{00000000-0005-0000-0000-0000EA010000}"/>
    <cellStyle name="Normal 2 27 23" xfId="501" xr:uid="{00000000-0005-0000-0000-0000EB010000}"/>
    <cellStyle name="Normal 2 27 3" xfId="502" xr:uid="{00000000-0005-0000-0000-0000EC010000}"/>
    <cellStyle name="Normal 2 27 4" xfId="503" xr:uid="{00000000-0005-0000-0000-0000ED010000}"/>
    <cellStyle name="Normal 2 27 5" xfId="504" xr:uid="{00000000-0005-0000-0000-0000EE010000}"/>
    <cellStyle name="Normal 2 27 6" xfId="505" xr:uid="{00000000-0005-0000-0000-0000EF010000}"/>
    <cellStyle name="Normal 2 27 7" xfId="506" xr:uid="{00000000-0005-0000-0000-0000F0010000}"/>
    <cellStyle name="Normal 2 27 8" xfId="507" xr:uid="{00000000-0005-0000-0000-0000F1010000}"/>
    <cellStyle name="Normal 2 27 9" xfId="508" xr:uid="{00000000-0005-0000-0000-0000F2010000}"/>
    <cellStyle name="Normal 2 28" xfId="509" xr:uid="{00000000-0005-0000-0000-0000F3010000}"/>
    <cellStyle name="Normal 2 28 10" xfId="510" xr:uid="{00000000-0005-0000-0000-0000F4010000}"/>
    <cellStyle name="Normal 2 28 11" xfId="511" xr:uid="{00000000-0005-0000-0000-0000F5010000}"/>
    <cellStyle name="Normal 2 28 12" xfId="512" xr:uid="{00000000-0005-0000-0000-0000F6010000}"/>
    <cellStyle name="Normal 2 28 13" xfId="513" xr:uid="{00000000-0005-0000-0000-0000F7010000}"/>
    <cellStyle name="Normal 2 28 14" xfId="514" xr:uid="{00000000-0005-0000-0000-0000F8010000}"/>
    <cellStyle name="Normal 2 28 15" xfId="515" xr:uid="{00000000-0005-0000-0000-0000F9010000}"/>
    <cellStyle name="Normal 2 28 16" xfId="516" xr:uid="{00000000-0005-0000-0000-0000FA010000}"/>
    <cellStyle name="Normal 2 28 17" xfId="517" xr:uid="{00000000-0005-0000-0000-0000FB010000}"/>
    <cellStyle name="Normal 2 28 18" xfId="518" xr:uid="{00000000-0005-0000-0000-0000FC010000}"/>
    <cellStyle name="Normal 2 28 19" xfId="519" xr:uid="{00000000-0005-0000-0000-0000FD010000}"/>
    <cellStyle name="Normal 2 28 2" xfId="520" xr:uid="{00000000-0005-0000-0000-0000FE010000}"/>
    <cellStyle name="Normal 2 28 20" xfId="521" xr:uid="{00000000-0005-0000-0000-0000FF010000}"/>
    <cellStyle name="Normal 2 28 21" xfId="522" xr:uid="{00000000-0005-0000-0000-000000020000}"/>
    <cellStyle name="Normal 2 28 22" xfId="523" xr:uid="{00000000-0005-0000-0000-000001020000}"/>
    <cellStyle name="Normal 2 28 23" xfId="524" xr:uid="{00000000-0005-0000-0000-000002020000}"/>
    <cellStyle name="Normal 2 28 3" xfId="525" xr:uid="{00000000-0005-0000-0000-000003020000}"/>
    <cellStyle name="Normal 2 28 4" xfId="526" xr:uid="{00000000-0005-0000-0000-000004020000}"/>
    <cellStyle name="Normal 2 28 5" xfId="527" xr:uid="{00000000-0005-0000-0000-000005020000}"/>
    <cellStyle name="Normal 2 28 6" xfId="528" xr:uid="{00000000-0005-0000-0000-000006020000}"/>
    <cellStyle name="Normal 2 28 7" xfId="529" xr:uid="{00000000-0005-0000-0000-000007020000}"/>
    <cellStyle name="Normal 2 28 8" xfId="530" xr:uid="{00000000-0005-0000-0000-000008020000}"/>
    <cellStyle name="Normal 2 28 9" xfId="531" xr:uid="{00000000-0005-0000-0000-000009020000}"/>
    <cellStyle name="Normal 2 29" xfId="532" xr:uid="{00000000-0005-0000-0000-00000A020000}"/>
    <cellStyle name="Normal 2 29 10" xfId="533" xr:uid="{00000000-0005-0000-0000-00000B020000}"/>
    <cellStyle name="Normal 2 29 11" xfId="534" xr:uid="{00000000-0005-0000-0000-00000C020000}"/>
    <cellStyle name="Normal 2 29 12" xfId="535" xr:uid="{00000000-0005-0000-0000-00000D020000}"/>
    <cellStyle name="Normal 2 29 13" xfId="536" xr:uid="{00000000-0005-0000-0000-00000E020000}"/>
    <cellStyle name="Normal 2 29 14" xfId="537" xr:uid="{00000000-0005-0000-0000-00000F020000}"/>
    <cellStyle name="Normal 2 29 15" xfId="538" xr:uid="{00000000-0005-0000-0000-000010020000}"/>
    <cellStyle name="Normal 2 29 16" xfId="539" xr:uid="{00000000-0005-0000-0000-000011020000}"/>
    <cellStyle name="Normal 2 29 17" xfId="540" xr:uid="{00000000-0005-0000-0000-000012020000}"/>
    <cellStyle name="Normal 2 29 18" xfId="541" xr:uid="{00000000-0005-0000-0000-000013020000}"/>
    <cellStyle name="Normal 2 29 19" xfId="542" xr:uid="{00000000-0005-0000-0000-000014020000}"/>
    <cellStyle name="Normal 2 29 2" xfId="543" xr:uid="{00000000-0005-0000-0000-000015020000}"/>
    <cellStyle name="Normal 2 29 20" xfId="544" xr:uid="{00000000-0005-0000-0000-000016020000}"/>
    <cellStyle name="Normal 2 29 21" xfId="545" xr:uid="{00000000-0005-0000-0000-000017020000}"/>
    <cellStyle name="Normal 2 29 22" xfId="546" xr:uid="{00000000-0005-0000-0000-000018020000}"/>
    <cellStyle name="Normal 2 29 23" xfId="547" xr:uid="{00000000-0005-0000-0000-000019020000}"/>
    <cellStyle name="Normal 2 29 3" xfId="548" xr:uid="{00000000-0005-0000-0000-00001A020000}"/>
    <cellStyle name="Normal 2 29 4" xfId="549" xr:uid="{00000000-0005-0000-0000-00001B020000}"/>
    <cellStyle name="Normal 2 29 5" xfId="550" xr:uid="{00000000-0005-0000-0000-00001C020000}"/>
    <cellStyle name="Normal 2 29 6" xfId="551" xr:uid="{00000000-0005-0000-0000-00001D020000}"/>
    <cellStyle name="Normal 2 29 7" xfId="552" xr:uid="{00000000-0005-0000-0000-00001E020000}"/>
    <cellStyle name="Normal 2 29 8" xfId="553" xr:uid="{00000000-0005-0000-0000-00001F020000}"/>
    <cellStyle name="Normal 2 29 9" xfId="554" xr:uid="{00000000-0005-0000-0000-000020020000}"/>
    <cellStyle name="Normal 2 3" xfId="555" xr:uid="{00000000-0005-0000-0000-000021020000}"/>
    <cellStyle name="Normal 2 3 2" xfId="2373" xr:uid="{00000000-0005-0000-0000-000022030000}"/>
    <cellStyle name="Normal 2 3 2 2" xfId="2374" xr:uid="{00000000-0005-0000-0000-000023030000}"/>
    <cellStyle name="Normal 2 3 3" xfId="2375" xr:uid="{00000000-0005-0000-0000-000024030000}"/>
    <cellStyle name="Normal 2 3 4" xfId="2376" xr:uid="{00000000-0005-0000-0000-000025030000}"/>
    <cellStyle name="Normal 2 3 5" xfId="2377" xr:uid="{00000000-0005-0000-0000-000026030000}"/>
    <cellStyle name="Normal 2 3_Summary" xfId="2378" xr:uid="{00000000-0005-0000-0000-000027030000}"/>
    <cellStyle name="Normal 2 30" xfId="556" xr:uid="{00000000-0005-0000-0000-000022020000}"/>
    <cellStyle name="Normal 2 30 10" xfId="557" xr:uid="{00000000-0005-0000-0000-000023020000}"/>
    <cellStyle name="Normal 2 30 11" xfId="558" xr:uid="{00000000-0005-0000-0000-000024020000}"/>
    <cellStyle name="Normal 2 30 12" xfId="559" xr:uid="{00000000-0005-0000-0000-000025020000}"/>
    <cellStyle name="Normal 2 30 13" xfId="560" xr:uid="{00000000-0005-0000-0000-000026020000}"/>
    <cellStyle name="Normal 2 30 14" xfId="561" xr:uid="{00000000-0005-0000-0000-000027020000}"/>
    <cellStyle name="Normal 2 30 15" xfId="562" xr:uid="{00000000-0005-0000-0000-000028020000}"/>
    <cellStyle name="Normal 2 30 16" xfId="563" xr:uid="{00000000-0005-0000-0000-000029020000}"/>
    <cellStyle name="Normal 2 30 17" xfId="564" xr:uid="{00000000-0005-0000-0000-00002A020000}"/>
    <cellStyle name="Normal 2 30 18" xfId="565" xr:uid="{00000000-0005-0000-0000-00002B020000}"/>
    <cellStyle name="Normal 2 30 19" xfId="566" xr:uid="{00000000-0005-0000-0000-00002C020000}"/>
    <cellStyle name="Normal 2 30 2" xfId="567" xr:uid="{00000000-0005-0000-0000-00002D020000}"/>
    <cellStyle name="Normal 2 30 20" xfId="568" xr:uid="{00000000-0005-0000-0000-00002E020000}"/>
    <cellStyle name="Normal 2 30 21" xfId="569" xr:uid="{00000000-0005-0000-0000-00002F020000}"/>
    <cellStyle name="Normal 2 30 22" xfId="570" xr:uid="{00000000-0005-0000-0000-000030020000}"/>
    <cellStyle name="Normal 2 30 23" xfId="571" xr:uid="{00000000-0005-0000-0000-000031020000}"/>
    <cellStyle name="Normal 2 30 24" xfId="2380" xr:uid="{00000000-0005-0000-0000-000038030000}"/>
    <cellStyle name="Normal 2 30 25" xfId="2381" xr:uid="{00000000-0005-0000-0000-000039030000}"/>
    <cellStyle name="Normal 2 30 26" xfId="2379" xr:uid="{00000000-0005-0000-0000-000028030000}"/>
    <cellStyle name="Normal 2 30 3" xfId="572" xr:uid="{00000000-0005-0000-0000-000032020000}"/>
    <cellStyle name="Normal 2 30 4" xfId="573" xr:uid="{00000000-0005-0000-0000-000033020000}"/>
    <cellStyle name="Normal 2 30 5" xfId="574" xr:uid="{00000000-0005-0000-0000-000034020000}"/>
    <cellStyle name="Normal 2 30 6" xfId="575" xr:uid="{00000000-0005-0000-0000-000035020000}"/>
    <cellStyle name="Normal 2 30 7" xfId="576" xr:uid="{00000000-0005-0000-0000-000036020000}"/>
    <cellStyle name="Normal 2 30 8" xfId="577" xr:uid="{00000000-0005-0000-0000-000037020000}"/>
    <cellStyle name="Normal 2 30 9" xfId="578" xr:uid="{00000000-0005-0000-0000-000038020000}"/>
    <cellStyle name="Normal 2 31" xfId="579" xr:uid="{00000000-0005-0000-0000-000039020000}"/>
    <cellStyle name="Normal 2 31 10" xfId="580" xr:uid="{00000000-0005-0000-0000-00003A020000}"/>
    <cellStyle name="Normal 2 31 11" xfId="581" xr:uid="{00000000-0005-0000-0000-00003B020000}"/>
    <cellStyle name="Normal 2 31 12" xfId="582" xr:uid="{00000000-0005-0000-0000-00003C020000}"/>
    <cellStyle name="Normal 2 31 13" xfId="583" xr:uid="{00000000-0005-0000-0000-00003D020000}"/>
    <cellStyle name="Normal 2 31 14" xfId="584" xr:uid="{00000000-0005-0000-0000-00003E020000}"/>
    <cellStyle name="Normal 2 31 15" xfId="585" xr:uid="{00000000-0005-0000-0000-00003F020000}"/>
    <cellStyle name="Normal 2 31 16" xfId="586" xr:uid="{00000000-0005-0000-0000-000040020000}"/>
    <cellStyle name="Normal 2 31 17" xfId="587" xr:uid="{00000000-0005-0000-0000-000041020000}"/>
    <cellStyle name="Normal 2 31 18" xfId="588" xr:uid="{00000000-0005-0000-0000-000042020000}"/>
    <cellStyle name="Normal 2 31 19" xfId="589" xr:uid="{00000000-0005-0000-0000-000043020000}"/>
    <cellStyle name="Normal 2 31 2" xfId="590" xr:uid="{00000000-0005-0000-0000-000044020000}"/>
    <cellStyle name="Normal 2 31 20" xfId="591" xr:uid="{00000000-0005-0000-0000-000045020000}"/>
    <cellStyle name="Normal 2 31 21" xfId="592" xr:uid="{00000000-0005-0000-0000-000046020000}"/>
    <cellStyle name="Normal 2 31 22" xfId="593" xr:uid="{00000000-0005-0000-0000-000047020000}"/>
    <cellStyle name="Normal 2 31 23" xfId="594" xr:uid="{00000000-0005-0000-0000-000048020000}"/>
    <cellStyle name="Normal 2 31 3" xfId="595" xr:uid="{00000000-0005-0000-0000-000049020000}"/>
    <cellStyle name="Normal 2 31 4" xfId="596" xr:uid="{00000000-0005-0000-0000-00004A020000}"/>
    <cellStyle name="Normal 2 31 5" xfId="597" xr:uid="{00000000-0005-0000-0000-00004B020000}"/>
    <cellStyle name="Normal 2 31 6" xfId="598" xr:uid="{00000000-0005-0000-0000-00004C020000}"/>
    <cellStyle name="Normal 2 31 7" xfId="599" xr:uid="{00000000-0005-0000-0000-00004D020000}"/>
    <cellStyle name="Normal 2 31 8" xfId="600" xr:uid="{00000000-0005-0000-0000-00004E020000}"/>
    <cellStyle name="Normal 2 31 9" xfId="601" xr:uid="{00000000-0005-0000-0000-00004F020000}"/>
    <cellStyle name="Normal 2 32" xfId="602" xr:uid="{00000000-0005-0000-0000-000050020000}"/>
    <cellStyle name="Normal 2 32 10" xfId="603" xr:uid="{00000000-0005-0000-0000-000051020000}"/>
    <cellStyle name="Normal 2 32 11" xfId="604" xr:uid="{00000000-0005-0000-0000-000052020000}"/>
    <cellStyle name="Normal 2 32 12" xfId="605" xr:uid="{00000000-0005-0000-0000-000053020000}"/>
    <cellStyle name="Normal 2 32 13" xfId="606" xr:uid="{00000000-0005-0000-0000-000054020000}"/>
    <cellStyle name="Normal 2 32 14" xfId="607" xr:uid="{00000000-0005-0000-0000-000055020000}"/>
    <cellStyle name="Normal 2 32 15" xfId="608" xr:uid="{00000000-0005-0000-0000-000056020000}"/>
    <cellStyle name="Normal 2 32 16" xfId="609" xr:uid="{00000000-0005-0000-0000-000057020000}"/>
    <cellStyle name="Normal 2 32 17" xfId="610" xr:uid="{00000000-0005-0000-0000-000058020000}"/>
    <cellStyle name="Normal 2 32 18" xfId="611" xr:uid="{00000000-0005-0000-0000-000059020000}"/>
    <cellStyle name="Normal 2 32 19" xfId="612" xr:uid="{00000000-0005-0000-0000-00005A020000}"/>
    <cellStyle name="Normal 2 32 2" xfId="613" xr:uid="{00000000-0005-0000-0000-00005B020000}"/>
    <cellStyle name="Normal 2 32 20" xfId="614" xr:uid="{00000000-0005-0000-0000-00005C020000}"/>
    <cellStyle name="Normal 2 32 21" xfId="615" xr:uid="{00000000-0005-0000-0000-00005D020000}"/>
    <cellStyle name="Normal 2 32 22" xfId="616" xr:uid="{00000000-0005-0000-0000-00005E020000}"/>
    <cellStyle name="Normal 2 32 23" xfId="617" xr:uid="{00000000-0005-0000-0000-00005F020000}"/>
    <cellStyle name="Normal 2 32 3" xfId="618" xr:uid="{00000000-0005-0000-0000-000060020000}"/>
    <cellStyle name="Normal 2 32 4" xfId="619" xr:uid="{00000000-0005-0000-0000-000061020000}"/>
    <cellStyle name="Normal 2 32 5" xfId="620" xr:uid="{00000000-0005-0000-0000-000062020000}"/>
    <cellStyle name="Normal 2 32 6" xfId="621" xr:uid="{00000000-0005-0000-0000-000063020000}"/>
    <cellStyle name="Normal 2 32 7" xfId="622" xr:uid="{00000000-0005-0000-0000-000064020000}"/>
    <cellStyle name="Normal 2 32 8" xfId="623" xr:uid="{00000000-0005-0000-0000-000065020000}"/>
    <cellStyle name="Normal 2 32 9" xfId="624" xr:uid="{00000000-0005-0000-0000-000066020000}"/>
    <cellStyle name="Normal 2 33" xfId="625" xr:uid="{00000000-0005-0000-0000-000067020000}"/>
    <cellStyle name="Normal 2 33 10" xfId="626" xr:uid="{00000000-0005-0000-0000-000068020000}"/>
    <cellStyle name="Normal 2 33 11" xfId="627" xr:uid="{00000000-0005-0000-0000-000069020000}"/>
    <cellStyle name="Normal 2 33 12" xfId="628" xr:uid="{00000000-0005-0000-0000-00006A020000}"/>
    <cellStyle name="Normal 2 33 13" xfId="629" xr:uid="{00000000-0005-0000-0000-00006B020000}"/>
    <cellStyle name="Normal 2 33 14" xfId="630" xr:uid="{00000000-0005-0000-0000-00006C020000}"/>
    <cellStyle name="Normal 2 33 15" xfId="631" xr:uid="{00000000-0005-0000-0000-00006D020000}"/>
    <cellStyle name="Normal 2 33 16" xfId="632" xr:uid="{00000000-0005-0000-0000-00006E020000}"/>
    <cellStyle name="Normal 2 33 17" xfId="633" xr:uid="{00000000-0005-0000-0000-00006F020000}"/>
    <cellStyle name="Normal 2 33 18" xfId="634" xr:uid="{00000000-0005-0000-0000-000070020000}"/>
    <cellStyle name="Normal 2 33 19" xfId="635" xr:uid="{00000000-0005-0000-0000-000071020000}"/>
    <cellStyle name="Normal 2 33 2" xfId="636" xr:uid="{00000000-0005-0000-0000-000072020000}"/>
    <cellStyle name="Normal 2 33 20" xfId="637" xr:uid="{00000000-0005-0000-0000-000073020000}"/>
    <cellStyle name="Normal 2 33 21" xfId="638" xr:uid="{00000000-0005-0000-0000-000074020000}"/>
    <cellStyle name="Normal 2 33 22" xfId="639" xr:uid="{00000000-0005-0000-0000-000075020000}"/>
    <cellStyle name="Normal 2 33 23" xfId="640" xr:uid="{00000000-0005-0000-0000-000076020000}"/>
    <cellStyle name="Normal 2 33 3" xfId="641" xr:uid="{00000000-0005-0000-0000-000077020000}"/>
    <cellStyle name="Normal 2 33 4" xfId="642" xr:uid="{00000000-0005-0000-0000-000078020000}"/>
    <cellStyle name="Normal 2 33 5" xfId="643" xr:uid="{00000000-0005-0000-0000-000079020000}"/>
    <cellStyle name="Normal 2 33 6" xfId="644" xr:uid="{00000000-0005-0000-0000-00007A020000}"/>
    <cellStyle name="Normal 2 33 7" xfId="645" xr:uid="{00000000-0005-0000-0000-00007B020000}"/>
    <cellStyle name="Normal 2 33 8" xfId="646" xr:uid="{00000000-0005-0000-0000-00007C020000}"/>
    <cellStyle name="Normal 2 33 9" xfId="647" xr:uid="{00000000-0005-0000-0000-00007D020000}"/>
    <cellStyle name="Normal 2 34" xfId="648" xr:uid="{00000000-0005-0000-0000-00007E020000}"/>
    <cellStyle name="Normal 2 34 10" xfId="649" xr:uid="{00000000-0005-0000-0000-00007F020000}"/>
    <cellStyle name="Normal 2 34 11" xfId="650" xr:uid="{00000000-0005-0000-0000-000080020000}"/>
    <cellStyle name="Normal 2 34 12" xfId="651" xr:uid="{00000000-0005-0000-0000-000081020000}"/>
    <cellStyle name="Normal 2 34 13" xfId="652" xr:uid="{00000000-0005-0000-0000-000082020000}"/>
    <cellStyle name="Normal 2 34 14" xfId="653" xr:uid="{00000000-0005-0000-0000-000083020000}"/>
    <cellStyle name="Normal 2 34 15" xfId="654" xr:uid="{00000000-0005-0000-0000-000084020000}"/>
    <cellStyle name="Normal 2 34 16" xfId="655" xr:uid="{00000000-0005-0000-0000-000085020000}"/>
    <cellStyle name="Normal 2 34 17" xfId="656" xr:uid="{00000000-0005-0000-0000-000086020000}"/>
    <cellStyle name="Normal 2 34 18" xfId="657" xr:uid="{00000000-0005-0000-0000-000087020000}"/>
    <cellStyle name="Normal 2 34 19" xfId="658" xr:uid="{00000000-0005-0000-0000-000088020000}"/>
    <cellStyle name="Normal 2 34 2" xfId="659" xr:uid="{00000000-0005-0000-0000-000089020000}"/>
    <cellStyle name="Normal 2 34 20" xfId="660" xr:uid="{00000000-0005-0000-0000-00008A020000}"/>
    <cellStyle name="Normal 2 34 21" xfId="661" xr:uid="{00000000-0005-0000-0000-00008B020000}"/>
    <cellStyle name="Normal 2 34 22" xfId="662" xr:uid="{00000000-0005-0000-0000-00008C020000}"/>
    <cellStyle name="Normal 2 34 23" xfId="663" xr:uid="{00000000-0005-0000-0000-00008D020000}"/>
    <cellStyle name="Normal 2 34 3" xfId="664" xr:uid="{00000000-0005-0000-0000-00008E020000}"/>
    <cellStyle name="Normal 2 34 4" xfId="665" xr:uid="{00000000-0005-0000-0000-00008F020000}"/>
    <cellStyle name="Normal 2 34 5" xfId="666" xr:uid="{00000000-0005-0000-0000-000090020000}"/>
    <cellStyle name="Normal 2 34 6" xfId="667" xr:uid="{00000000-0005-0000-0000-000091020000}"/>
    <cellStyle name="Normal 2 34 7" xfId="668" xr:uid="{00000000-0005-0000-0000-000092020000}"/>
    <cellStyle name="Normal 2 34 8" xfId="669" xr:uid="{00000000-0005-0000-0000-000093020000}"/>
    <cellStyle name="Normal 2 34 9" xfId="670" xr:uid="{00000000-0005-0000-0000-000094020000}"/>
    <cellStyle name="Normal 2 35" xfId="671" xr:uid="{00000000-0005-0000-0000-000095020000}"/>
    <cellStyle name="Normal 2 35 10" xfId="672" xr:uid="{00000000-0005-0000-0000-000096020000}"/>
    <cellStyle name="Normal 2 35 11" xfId="673" xr:uid="{00000000-0005-0000-0000-000097020000}"/>
    <cellStyle name="Normal 2 35 12" xfId="674" xr:uid="{00000000-0005-0000-0000-000098020000}"/>
    <cellStyle name="Normal 2 35 13" xfId="675" xr:uid="{00000000-0005-0000-0000-000099020000}"/>
    <cellStyle name="Normal 2 35 14" xfId="676" xr:uid="{00000000-0005-0000-0000-00009A020000}"/>
    <cellStyle name="Normal 2 35 15" xfId="677" xr:uid="{00000000-0005-0000-0000-00009B020000}"/>
    <cellStyle name="Normal 2 35 16" xfId="678" xr:uid="{00000000-0005-0000-0000-00009C020000}"/>
    <cellStyle name="Normal 2 35 17" xfId="679" xr:uid="{00000000-0005-0000-0000-00009D020000}"/>
    <cellStyle name="Normal 2 35 18" xfId="680" xr:uid="{00000000-0005-0000-0000-00009E020000}"/>
    <cellStyle name="Normal 2 35 19" xfId="681" xr:uid="{00000000-0005-0000-0000-00009F020000}"/>
    <cellStyle name="Normal 2 35 2" xfId="682" xr:uid="{00000000-0005-0000-0000-0000A0020000}"/>
    <cellStyle name="Normal 2 35 20" xfId="683" xr:uid="{00000000-0005-0000-0000-0000A1020000}"/>
    <cellStyle name="Normal 2 35 21" xfId="684" xr:uid="{00000000-0005-0000-0000-0000A2020000}"/>
    <cellStyle name="Normal 2 35 22" xfId="685" xr:uid="{00000000-0005-0000-0000-0000A3020000}"/>
    <cellStyle name="Normal 2 35 23" xfId="686" xr:uid="{00000000-0005-0000-0000-0000A4020000}"/>
    <cellStyle name="Normal 2 35 3" xfId="687" xr:uid="{00000000-0005-0000-0000-0000A5020000}"/>
    <cellStyle name="Normal 2 35 4" xfId="688" xr:uid="{00000000-0005-0000-0000-0000A6020000}"/>
    <cellStyle name="Normal 2 35 5" xfId="689" xr:uid="{00000000-0005-0000-0000-0000A7020000}"/>
    <cellStyle name="Normal 2 35 6" xfId="690" xr:uid="{00000000-0005-0000-0000-0000A8020000}"/>
    <cellStyle name="Normal 2 35 7" xfId="691" xr:uid="{00000000-0005-0000-0000-0000A9020000}"/>
    <cellStyle name="Normal 2 35 8" xfId="692" xr:uid="{00000000-0005-0000-0000-0000AA020000}"/>
    <cellStyle name="Normal 2 35 9" xfId="693" xr:uid="{00000000-0005-0000-0000-0000AB020000}"/>
    <cellStyle name="Normal 2 36" xfId="694" xr:uid="{00000000-0005-0000-0000-0000AC020000}"/>
    <cellStyle name="Normal 2 36 10" xfId="695" xr:uid="{00000000-0005-0000-0000-0000AD020000}"/>
    <cellStyle name="Normal 2 36 11" xfId="696" xr:uid="{00000000-0005-0000-0000-0000AE020000}"/>
    <cellStyle name="Normal 2 36 12" xfId="697" xr:uid="{00000000-0005-0000-0000-0000AF020000}"/>
    <cellStyle name="Normal 2 36 13" xfId="698" xr:uid="{00000000-0005-0000-0000-0000B0020000}"/>
    <cellStyle name="Normal 2 36 14" xfId="699" xr:uid="{00000000-0005-0000-0000-0000B1020000}"/>
    <cellStyle name="Normal 2 36 15" xfId="700" xr:uid="{00000000-0005-0000-0000-0000B2020000}"/>
    <cellStyle name="Normal 2 36 16" xfId="701" xr:uid="{00000000-0005-0000-0000-0000B3020000}"/>
    <cellStyle name="Normal 2 36 17" xfId="702" xr:uid="{00000000-0005-0000-0000-0000B4020000}"/>
    <cellStyle name="Normal 2 36 18" xfId="703" xr:uid="{00000000-0005-0000-0000-0000B5020000}"/>
    <cellStyle name="Normal 2 36 19" xfId="704" xr:uid="{00000000-0005-0000-0000-0000B6020000}"/>
    <cellStyle name="Normal 2 36 2" xfId="705" xr:uid="{00000000-0005-0000-0000-0000B7020000}"/>
    <cellStyle name="Normal 2 36 20" xfId="706" xr:uid="{00000000-0005-0000-0000-0000B8020000}"/>
    <cellStyle name="Normal 2 36 21" xfId="707" xr:uid="{00000000-0005-0000-0000-0000B9020000}"/>
    <cellStyle name="Normal 2 36 22" xfId="708" xr:uid="{00000000-0005-0000-0000-0000BA020000}"/>
    <cellStyle name="Normal 2 36 23" xfId="709" xr:uid="{00000000-0005-0000-0000-0000BB020000}"/>
    <cellStyle name="Normal 2 36 3" xfId="710" xr:uid="{00000000-0005-0000-0000-0000BC020000}"/>
    <cellStyle name="Normal 2 36 4" xfId="711" xr:uid="{00000000-0005-0000-0000-0000BD020000}"/>
    <cellStyle name="Normal 2 36 5" xfId="712" xr:uid="{00000000-0005-0000-0000-0000BE020000}"/>
    <cellStyle name="Normal 2 36 6" xfId="713" xr:uid="{00000000-0005-0000-0000-0000BF020000}"/>
    <cellStyle name="Normal 2 36 7" xfId="714" xr:uid="{00000000-0005-0000-0000-0000C0020000}"/>
    <cellStyle name="Normal 2 36 8" xfId="715" xr:uid="{00000000-0005-0000-0000-0000C1020000}"/>
    <cellStyle name="Normal 2 36 9" xfId="716" xr:uid="{00000000-0005-0000-0000-0000C2020000}"/>
    <cellStyle name="Normal 2 37" xfId="717" xr:uid="{00000000-0005-0000-0000-0000C3020000}"/>
    <cellStyle name="Normal 2 37 10" xfId="718" xr:uid="{00000000-0005-0000-0000-0000C4020000}"/>
    <cellStyle name="Normal 2 37 11" xfId="719" xr:uid="{00000000-0005-0000-0000-0000C5020000}"/>
    <cellStyle name="Normal 2 37 12" xfId="720" xr:uid="{00000000-0005-0000-0000-0000C6020000}"/>
    <cellStyle name="Normal 2 37 13" xfId="721" xr:uid="{00000000-0005-0000-0000-0000C7020000}"/>
    <cellStyle name="Normal 2 37 14" xfId="722" xr:uid="{00000000-0005-0000-0000-0000C8020000}"/>
    <cellStyle name="Normal 2 37 15" xfId="723" xr:uid="{00000000-0005-0000-0000-0000C9020000}"/>
    <cellStyle name="Normal 2 37 16" xfId="724" xr:uid="{00000000-0005-0000-0000-0000CA020000}"/>
    <cellStyle name="Normal 2 37 17" xfId="725" xr:uid="{00000000-0005-0000-0000-0000CB020000}"/>
    <cellStyle name="Normal 2 37 18" xfId="726" xr:uid="{00000000-0005-0000-0000-0000CC020000}"/>
    <cellStyle name="Normal 2 37 19" xfId="727" xr:uid="{00000000-0005-0000-0000-0000CD020000}"/>
    <cellStyle name="Normal 2 37 2" xfId="728" xr:uid="{00000000-0005-0000-0000-0000CE020000}"/>
    <cellStyle name="Normal 2 37 20" xfId="729" xr:uid="{00000000-0005-0000-0000-0000CF020000}"/>
    <cellStyle name="Normal 2 37 21" xfId="730" xr:uid="{00000000-0005-0000-0000-0000D0020000}"/>
    <cellStyle name="Normal 2 37 22" xfId="731" xr:uid="{00000000-0005-0000-0000-0000D1020000}"/>
    <cellStyle name="Normal 2 37 23" xfId="732" xr:uid="{00000000-0005-0000-0000-0000D2020000}"/>
    <cellStyle name="Normal 2 37 3" xfId="733" xr:uid="{00000000-0005-0000-0000-0000D3020000}"/>
    <cellStyle name="Normal 2 37 4" xfId="734" xr:uid="{00000000-0005-0000-0000-0000D4020000}"/>
    <cellStyle name="Normal 2 37 5" xfId="735" xr:uid="{00000000-0005-0000-0000-0000D5020000}"/>
    <cellStyle name="Normal 2 37 6" xfId="736" xr:uid="{00000000-0005-0000-0000-0000D6020000}"/>
    <cellStyle name="Normal 2 37 7" xfId="737" xr:uid="{00000000-0005-0000-0000-0000D7020000}"/>
    <cellStyle name="Normal 2 37 8" xfId="738" xr:uid="{00000000-0005-0000-0000-0000D8020000}"/>
    <cellStyle name="Normal 2 37 9" xfId="739" xr:uid="{00000000-0005-0000-0000-0000D9020000}"/>
    <cellStyle name="Normal 2 38" xfId="740" xr:uid="{00000000-0005-0000-0000-0000DA020000}"/>
    <cellStyle name="Normal 2 38 10" xfId="741" xr:uid="{00000000-0005-0000-0000-0000DB020000}"/>
    <cellStyle name="Normal 2 38 11" xfId="742" xr:uid="{00000000-0005-0000-0000-0000DC020000}"/>
    <cellStyle name="Normal 2 38 12" xfId="743" xr:uid="{00000000-0005-0000-0000-0000DD020000}"/>
    <cellStyle name="Normal 2 38 13" xfId="744" xr:uid="{00000000-0005-0000-0000-0000DE020000}"/>
    <cellStyle name="Normal 2 38 14" xfId="745" xr:uid="{00000000-0005-0000-0000-0000DF020000}"/>
    <cellStyle name="Normal 2 38 15" xfId="746" xr:uid="{00000000-0005-0000-0000-0000E0020000}"/>
    <cellStyle name="Normal 2 38 16" xfId="747" xr:uid="{00000000-0005-0000-0000-0000E1020000}"/>
    <cellStyle name="Normal 2 38 17" xfId="748" xr:uid="{00000000-0005-0000-0000-0000E2020000}"/>
    <cellStyle name="Normal 2 38 18" xfId="749" xr:uid="{00000000-0005-0000-0000-0000E3020000}"/>
    <cellStyle name="Normal 2 38 19" xfId="750" xr:uid="{00000000-0005-0000-0000-0000E4020000}"/>
    <cellStyle name="Normal 2 38 2" xfId="751" xr:uid="{00000000-0005-0000-0000-0000E5020000}"/>
    <cellStyle name="Normal 2 38 20" xfId="752" xr:uid="{00000000-0005-0000-0000-0000E6020000}"/>
    <cellStyle name="Normal 2 38 21" xfId="753" xr:uid="{00000000-0005-0000-0000-0000E7020000}"/>
    <cellStyle name="Normal 2 38 22" xfId="754" xr:uid="{00000000-0005-0000-0000-0000E8020000}"/>
    <cellStyle name="Normal 2 38 23" xfId="755" xr:uid="{00000000-0005-0000-0000-0000E9020000}"/>
    <cellStyle name="Normal 2 38 3" xfId="756" xr:uid="{00000000-0005-0000-0000-0000EA020000}"/>
    <cellStyle name="Normal 2 38 4" xfId="757" xr:uid="{00000000-0005-0000-0000-0000EB020000}"/>
    <cellStyle name="Normal 2 38 5" xfId="758" xr:uid="{00000000-0005-0000-0000-0000EC020000}"/>
    <cellStyle name="Normal 2 38 6" xfId="759" xr:uid="{00000000-0005-0000-0000-0000ED020000}"/>
    <cellStyle name="Normal 2 38 7" xfId="760" xr:uid="{00000000-0005-0000-0000-0000EE020000}"/>
    <cellStyle name="Normal 2 38 8" xfId="761" xr:uid="{00000000-0005-0000-0000-0000EF020000}"/>
    <cellStyle name="Normal 2 38 9" xfId="762" xr:uid="{00000000-0005-0000-0000-0000F0020000}"/>
    <cellStyle name="Normal 2 39" xfId="763" xr:uid="{00000000-0005-0000-0000-0000F1020000}"/>
    <cellStyle name="Normal 2 39 10" xfId="764" xr:uid="{00000000-0005-0000-0000-0000F2020000}"/>
    <cellStyle name="Normal 2 39 11" xfId="765" xr:uid="{00000000-0005-0000-0000-0000F3020000}"/>
    <cellStyle name="Normal 2 39 12" xfId="766" xr:uid="{00000000-0005-0000-0000-0000F4020000}"/>
    <cellStyle name="Normal 2 39 13" xfId="767" xr:uid="{00000000-0005-0000-0000-0000F5020000}"/>
    <cellStyle name="Normal 2 39 14" xfId="768" xr:uid="{00000000-0005-0000-0000-0000F6020000}"/>
    <cellStyle name="Normal 2 39 15" xfId="769" xr:uid="{00000000-0005-0000-0000-0000F7020000}"/>
    <cellStyle name="Normal 2 39 16" xfId="770" xr:uid="{00000000-0005-0000-0000-0000F8020000}"/>
    <cellStyle name="Normal 2 39 17" xfId="771" xr:uid="{00000000-0005-0000-0000-0000F9020000}"/>
    <cellStyle name="Normal 2 39 18" xfId="772" xr:uid="{00000000-0005-0000-0000-0000FA020000}"/>
    <cellStyle name="Normal 2 39 19" xfId="773" xr:uid="{00000000-0005-0000-0000-0000FB020000}"/>
    <cellStyle name="Normal 2 39 2" xfId="774" xr:uid="{00000000-0005-0000-0000-0000FC020000}"/>
    <cellStyle name="Normal 2 39 20" xfId="775" xr:uid="{00000000-0005-0000-0000-0000FD020000}"/>
    <cellStyle name="Normal 2 39 21" xfId="776" xr:uid="{00000000-0005-0000-0000-0000FE020000}"/>
    <cellStyle name="Normal 2 39 22" xfId="777" xr:uid="{00000000-0005-0000-0000-0000FF020000}"/>
    <cellStyle name="Normal 2 39 23" xfId="778" xr:uid="{00000000-0005-0000-0000-000000030000}"/>
    <cellStyle name="Normal 2 39 3" xfId="779" xr:uid="{00000000-0005-0000-0000-000001030000}"/>
    <cellStyle name="Normal 2 39 4" xfId="780" xr:uid="{00000000-0005-0000-0000-000002030000}"/>
    <cellStyle name="Normal 2 39 5" xfId="781" xr:uid="{00000000-0005-0000-0000-000003030000}"/>
    <cellStyle name="Normal 2 39 6" xfId="782" xr:uid="{00000000-0005-0000-0000-000004030000}"/>
    <cellStyle name="Normal 2 39 7" xfId="783" xr:uid="{00000000-0005-0000-0000-000005030000}"/>
    <cellStyle name="Normal 2 39 8" xfId="784" xr:uid="{00000000-0005-0000-0000-000006030000}"/>
    <cellStyle name="Normal 2 39 9" xfId="785" xr:uid="{00000000-0005-0000-0000-000007030000}"/>
    <cellStyle name="Normal 2 4" xfId="786" xr:uid="{00000000-0005-0000-0000-000008030000}"/>
    <cellStyle name="Normal 2 4 2" xfId="2382" xr:uid="{00000000-0005-0000-0000-000011040000}"/>
    <cellStyle name="Normal 2 4 3" xfId="2383" xr:uid="{00000000-0005-0000-0000-000012040000}"/>
    <cellStyle name="Normal 2 40" xfId="787" xr:uid="{00000000-0005-0000-0000-000009030000}"/>
    <cellStyle name="Normal 2 41" xfId="788" xr:uid="{00000000-0005-0000-0000-00000A030000}"/>
    <cellStyle name="Normal 2 42" xfId="789" xr:uid="{00000000-0005-0000-0000-00000B030000}"/>
    <cellStyle name="Normal 2 43" xfId="790" xr:uid="{00000000-0005-0000-0000-00000C030000}"/>
    <cellStyle name="Normal 2 44" xfId="791" xr:uid="{00000000-0005-0000-0000-00000D030000}"/>
    <cellStyle name="Normal 2 45" xfId="792" xr:uid="{00000000-0005-0000-0000-00000E030000}"/>
    <cellStyle name="Normal 2 46" xfId="793" xr:uid="{00000000-0005-0000-0000-00000F030000}"/>
    <cellStyle name="Normal 2 47" xfId="794" xr:uid="{00000000-0005-0000-0000-000010030000}"/>
    <cellStyle name="Normal 2 48" xfId="795" xr:uid="{00000000-0005-0000-0000-000011030000}"/>
    <cellStyle name="Normal 2 49" xfId="796" xr:uid="{00000000-0005-0000-0000-000012030000}"/>
    <cellStyle name="Normal 2 5" xfId="797" xr:uid="{00000000-0005-0000-0000-000013030000}"/>
    <cellStyle name="Normal 2 5 10" xfId="798" xr:uid="{00000000-0005-0000-0000-000014030000}"/>
    <cellStyle name="Normal 2 5 11" xfId="799" xr:uid="{00000000-0005-0000-0000-000015030000}"/>
    <cellStyle name="Normal 2 5 12" xfId="800" xr:uid="{00000000-0005-0000-0000-000016030000}"/>
    <cellStyle name="Normal 2 5 13" xfId="801" xr:uid="{00000000-0005-0000-0000-000017030000}"/>
    <cellStyle name="Normal 2 5 14" xfId="802" xr:uid="{00000000-0005-0000-0000-000018030000}"/>
    <cellStyle name="Normal 2 5 15" xfId="803" xr:uid="{00000000-0005-0000-0000-000019030000}"/>
    <cellStyle name="Normal 2 5 16" xfId="804" xr:uid="{00000000-0005-0000-0000-00001A030000}"/>
    <cellStyle name="Normal 2 5 17" xfId="805" xr:uid="{00000000-0005-0000-0000-00001B030000}"/>
    <cellStyle name="Normal 2 5 18" xfId="806" xr:uid="{00000000-0005-0000-0000-00001C030000}"/>
    <cellStyle name="Normal 2 5 19" xfId="807" xr:uid="{00000000-0005-0000-0000-00001D030000}"/>
    <cellStyle name="Normal 2 5 2" xfId="808" xr:uid="{00000000-0005-0000-0000-00001E030000}"/>
    <cellStyle name="Normal 2 5 2 10" xfId="809" xr:uid="{00000000-0005-0000-0000-00001F030000}"/>
    <cellStyle name="Normal 2 5 2 11" xfId="810" xr:uid="{00000000-0005-0000-0000-000020030000}"/>
    <cellStyle name="Normal 2 5 2 12" xfId="811" xr:uid="{00000000-0005-0000-0000-000021030000}"/>
    <cellStyle name="Normal 2 5 2 13" xfId="812" xr:uid="{00000000-0005-0000-0000-000022030000}"/>
    <cellStyle name="Normal 2 5 2 14" xfId="813" xr:uid="{00000000-0005-0000-0000-000023030000}"/>
    <cellStyle name="Normal 2 5 2 15" xfId="814" xr:uid="{00000000-0005-0000-0000-000024030000}"/>
    <cellStyle name="Normal 2 5 2 16" xfId="815" xr:uid="{00000000-0005-0000-0000-000025030000}"/>
    <cellStyle name="Normal 2 5 2 17" xfId="816" xr:uid="{00000000-0005-0000-0000-000026030000}"/>
    <cellStyle name="Normal 2 5 2 18" xfId="817" xr:uid="{00000000-0005-0000-0000-000027030000}"/>
    <cellStyle name="Normal 2 5 2 19" xfId="818" xr:uid="{00000000-0005-0000-0000-000028030000}"/>
    <cellStyle name="Normal 2 5 2 2" xfId="819" xr:uid="{00000000-0005-0000-0000-000029030000}"/>
    <cellStyle name="Normal 2 5 2 2 10" xfId="820" xr:uid="{00000000-0005-0000-0000-00002A030000}"/>
    <cellStyle name="Normal 2 5 2 2 11" xfId="821" xr:uid="{00000000-0005-0000-0000-00002B030000}"/>
    <cellStyle name="Normal 2 5 2 2 12" xfId="822" xr:uid="{00000000-0005-0000-0000-00002C030000}"/>
    <cellStyle name="Normal 2 5 2 2 13" xfId="823" xr:uid="{00000000-0005-0000-0000-00002D030000}"/>
    <cellStyle name="Normal 2 5 2 2 14" xfId="824" xr:uid="{00000000-0005-0000-0000-00002E030000}"/>
    <cellStyle name="Normal 2 5 2 2 15" xfId="825" xr:uid="{00000000-0005-0000-0000-00002F030000}"/>
    <cellStyle name="Normal 2 5 2 2 16" xfId="826" xr:uid="{00000000-0005-0000-0000-000030030000}"/>
    <cellStyle name="Normal 2 5 2 2 17" xfId="827" xr:uid="{00000000-0005-0000-0000-000031030000}"/>
    <cellStyle name="Normal 2 5 2 2 18" xfId="828" xr:uid="{00000000-0005-0000-0000-000032030000}"/>
    <cellStyle name="Normal 2 5 2 2 19" xfId="829" xr:uid="{00000000-0005-0000-0000-000033030000}"/>
    <cellStyle name="Normal 2 5 2 2 2" xfId="830" xr:uid="{00000000-0005-0000-0000-000034030000}"/>
    <cellStyle name="Normal 2 5 2 2 20" xfId="831" xr:uid="{00000000-0005-0000-0000-000035030000}"/>
    <cellStyle name="Normal 2 5 2 2 21" xfId="832" xr:uid="{00000000-0005-0000-0000-000036030000}"/>
    <cellStyle name="Normal 2 5 2 2 22" xfId="833" xr:uid="{00000000-0005-0000-0000-000037030000}"/>
    <cellStyle name="Normal 2 5 2 2 23" xfId="834" xr:uid="{00000000-0005-0000-0000-000038030000}"/>
    <cellStyle name="Normal 2 5 2 2 24" xfId="835" xr:uid="{00000000-0005-0000-0000-000039030000}"/>
    <cellStyle name="Normal 2 5 2 2 25" xfId="836" xr:uid="{00000000-0005-0000-0000-00003A030000}"/>
    <cellStyle name="Normal 2 5 2 2 26" xfId="837" xr:uid="{00000000-0005-0000-0000-00003B030000}"/>
    <cellStyle name="Normal 2 5 2 2 27" xfId="838" xr:uid="{00000000-0005-0000-0000-00003C030000}"/>
    <cellStyle name="Normal 2 5 2 2 28" xfId="839" xr:uid="{00000000-0005-0000-0000-00003D030000}"/>
    <cellStyle name="Normal 2 5 2 2 29" xfId="840" xr:uid="{00000000-0005-0000-0000-00003E030000}"/>
    <cellStyle name="Normal 2 5 2 2 3" xfId="841" xr:uid="{00000000-0005-0000-0000-00003F030000}"/>
    <cellStyle name="Normal 2 5 2 2 30" xfId="842" xr:uid="{00000000-0005-0000-0000-000040030000}"/>
    <cellStyle name="Normal 2 5 2 2 31" xfId="843" xr:uid="{00000000-0005-0000-0000-000041030000}"/>
    <cellStyle name="Normal 2 5 2 2 32" xfId="844" xr:uid="{00000000-0005-0000-0000-000042030000}"/>
    <cellStyle name="Normal 2 5 2 2 33" xfId="845" xr:uid="{00000000-0005-0000-0000-000043030000}"/>
    <cellStyle name="Normal 2 5 2 2 34" xfId="846" xr:uid="{00000000-0005-0000-0000-000044030000}"/>
    <cellStyle name="Normal 2 5 2 2 35" xfId="847" xr:uid="{00000000-0005-0000-0000-000045030000}"/>
    <cellStyle name="Normal 2 5 2 2 36" xfId="848" xr:uid="{00000000-0005-0000-0000-000046030000}"/>
    <cellStyle name="Normal 2 5 2 2 37" xfId="849" xr:uid="{00000000-0005-0000-0000-000047030000}"/>
    <cellStyle name="Normal 2 5 2 2 38" xfId="850" xr:uid="{00000000-0005-0000-0000-000048030000}"/>
    <cellStyle name="Normal 2 5 2 2 39" xfId="851" xr:uid="{00000000-0005-0000-0000-000049030000}"/>
    <cellStyle name="Normal 2 5 2 2 4" xfId="852" xr:uid="{00000000-0005-0000-0000-00004A030000}"/>
    <cellStyle name="Normal 2 5 2 2 40" xfId="853" xr:uid="{00000000-0005-0000-0000-00004B030000}"/>
    <cellStyle name="Normal 2 5 2 2 41" xfId="854" xr:uid="{00000000-0005-0000-0000-00004C030000}"/>
    <cellStyle name="Normal 2 5 2 2 42" xfId="855" xr:uid="{00000000-0005-0000-0000-00004D030000}"/>
    <cellStyle name="Normal 2 5 2 2 43" xfId="856" xr:uid="{00000000-0005-0000-0000-00004E030000}"/>
    <cellStyle name="Normal 2 5 2 2 44" xfId="857" xr:uid="{00000000-0005-0000-0000-00004F030000}"/>
    <cellStyle name="Normal 2 5 2 2 45" xfId="858" xr:uid="{00000000-0005-0000-0000-000050030000}"/>
    <cellStyle name="Normal 2 5 2 2 46" xfId="859" xr:uid="{00000000-0005-0000-0000-000051030000}"/>
    <cellStyle name="Normal 2 5 2 2 47" xfId="860" xr:uid="{00000000-0005-0000-0000-000052030000}"/>
    <cellStyle name="Normal 2 5 2 2 48" xfId="861" xr:uid="{00000000-0005-0000-0000-000053030000}"/>
    <cellStyle name="Normal 2 5 2 2 49" xfId="862" xr:uid="{00000000-0005-0000-0000-000054030000}"/>
    <cellStyle name="Normal 2 5 2 2 5" xfId="863" xr:uid="{00000000-0005-0000-0000-000055030000}"/>
    <cellStyle name="Normal 2 5 2 2 50" xfId="864" xr:uid="{00000000-0005-0000-0000-000056030000}"/>
    <cellStyle name="Normal 2 5 2 2 51" xfId="865" xr:uid="{00000000-0005-0000-0000-000057030000}"/>
    <cellStyle name="Normal 2 5 2 2 52" xfId="866" xr:uid="{00000000-0005-0000-0000-000058030000}"/>
    <cellStyle name="Normal 2 5 2 2 53" xfId="867" xr:uid="{00000000-0005-0000-0000-000059030000}"/>
    <cellStyle name="Normal 2 5 2 2 54" xfId="868" xr:uid="{00000000-0005-0000-0000-00005A030000}"/>
    <cellStyle name="Normal 2 5 2 2 55" xfId="869" xr:uid="{00000000-0005-0000-0000-00005B030000}"/>
    <cellStyle name="Normal 2 5 2 2 6" xfId="870" xr:uid="{00000000-0005-0000-0000-00005C030000}"/>
    <cellStyle name="Normal 2 5 2 2 7" xfId="871" xr:uid="{00000000-0005-0000-0000-00005D030000}"/>
    <cellStyle name="Normal 2 5 2 2 8" xfId="872" xr:uid="{00000000-0005-0000-0000-00005E030000}"/>
    <cellStyle name="Normal 2 5 2 2 9" xfId="873" xr:uid="{00000000-0005-0000-0000-00005F030000}"/>
    <cellStyle name="Normal 2 5 2 20" xfId="874" xr:uid="{00000000-0005-0000-0000-000060030000}"/>
    <cellStyle name="Normal 2 5 2 21" xfId="875" xr:uid="{00000000-0005-0000-0000-000061030000}"/>
    <cellStyle name="Normal 2 5 2 22" xfId="876" xr:uid="{00000000-0005-0000-0000-000062030000}"/>
    <cellStyle name="Normal 2 5 2 23" xfId="877" xr:uid="{00000000-0005-0000-0000-000063030000}"/>
    <cellStyle name="Normal 2 5 2 24" xfId="878" xr:uid="{00000000-0005-0000-0000-000064030000}"/>
    <cellStyle name="Normal 2 5 2 25" xfId="879" xr:uid="{00000000-0005-0000-0000-000065030000}"/>
    <cellStyle name="Normal 2 5 2 26" xfId="880" xr:uid="{00000000-0005-0000-0000-000066030000}"/>
    <cellStyle name="Normal 2 5 2 27" xfId="881" xr:uid="{00000000-0005-0000-0000-000067030000}"/>
    <cellStyle name="Normal 2 5 2 28" xfId="882" xr:uid="{00000000-0005-0000-0000-000068030000}"/>
    <cellStyle name="Normal 2 5 2 29" xfId="883" xr:uid="{00000000-0005-0000-0000-000069030000}"/>
    <cellStyle name="Normal 2 5 2 3" xfId="884" xr:uid="{00000000-0005-0000-0000-00006A030000}"/>
    <cellStyle name="Normal 2 5 2 30" xfId="885" xr:uid="{00000000-0005-0000-0000-00006B030000}"/>
    <cellStyle name="Normal 2 5 2 31" xfId="886" xr:uid="{00000000-0005-0000-0000-00006C030000}"/>
    <cellStyle name="Normal 2 5 2 32" xfId="887" xr:uid="{00000000-0005-0000-0000-00006D030000}"/>
    <cellStyle name="Normal 2 5 2 33" xfId="888" xr:uid="{00000000-0005-0000-0000-00006E030000}"/>
    <cellStyle name="Normal 2 5 2 4" xfId="889" xr:uid="{00000000-0005-0000-0000-00006F030000}"/>
    <cellStyle name="Normal 2 5 2 5" xfId="890" xr:uid="{00000000-0005-0000-0000-000070030000}"/>
    <cellStyle name="Normal 2 5 2 6" xfId="891" xr:uid="{00000000-0005-0000-0000-000071030000}"/>
    <cellStyle name="Normal 2 5 2 7" xfId="892" xr:uid="{00000000-0005-0000-0000-000072030000}"/>
    <cellStyle name="Normal 2 5 2 8" xfId="893" xr:uid="{00000000-0005-0000-0000-000073030000}"/>
    <cellStyle name="Normal 2 5 2 9" xfId="894" xr:uid="{00000000-0005-0000-0000-000074030000}"/>
    <cellStyle name="Normal 2 5 20" xfId="895" xr:uid="{00000000-0005-0000-0000-000075030000}"/>
    <cellStyle name="Normal 2 5 21" xfId="896" xr:uid="{00000000-0005-0000-0000-000076030000}"/>
    <cellStyle name="Normal 2 5 22" xfId="897" xr:uid="{00000000-0005-0000-0000-000077030000}"/>
    <cellStyle name="Normal 2 5 23" xfId="898" xr:uid="{00000000-0005-0000-0000-000078030000}"/>
    <cellStyle name="Normal 2 5 24" xfId="899" xr:uid="{00000000-0005-0000-0000-000079030000}"/>
    <cellStyle name="Normal 2 5 25" xfId="900" xr:uid="{00000000-0005-0000-0000-00007A030000}"/>
    <cellStyle name="Normal 2 5 26" xfId="901" xr:uid="{00000000-0005-0000-0000-00007B030000}"/>
    <cellStyle name="Normal 2 5 27" xfId="902" xr:uid="{00000000-0005-0000-0000-00007C030000}"/>
    <cellStyle name="Normal 2 5 28" xfId="903" xr:uid="{00000000-0005-0000-0000-00007D030000}"/>
    <cellStyle name="Normal 2 5 29" xfId="904" xr:uid="{00000000-0005-0000-0000-00007E030000}"/>
    <cellStyle name="Normal 2 5 3" xfId="905" xr:uid="{00000000-0005-0000-0000-00007F030000}"/>
    <cellStyle name="Normal 2 5 30" xfId="906" xr:uid="{00000000-0005-0000-0000-000080030000}"/>
    <cellStyle name="Normal 2 5 31" xfId="907" xr:uid="{00000000-0005-0000-0000-000081030000}"/>
    <cellStyle name="Normal 2 5 32" xfId="908" xr:uid="{00000000-0005-0000-0000-000082030000}"/>
    <cellStyle name="Normal 2 5 33" xfId="909" xr:uid="{00000000-0005-0000-0000-000083030000}"/>
    <cellStyle name="Normal 2 5 34" xfId="910" xr:uid="{00000000-0005-0000-0000-000084030000}"/>
    <cellStyle name="Normal 2 5 35" xfId="911" xr:uid="{00000000-0005-0000-0000-000085030000}"/>
    <cellStyle name="Normal 2 5 36" xfId="912" xr:uid="{00000000-0005-0000-0000-000086030000}"/>
    <cellStyle name="Normal 2 5 37" xfId="913" xr:uid="{00000000-0005-0000-0000-000087030000}"/>
    <cellStyle name="Normal 2 5 38" xfId="914" xr:uid="{00000000-0005-0000-0000-000088030000}"/>
    <cellStyle name="Normal 2 5 39" xfId="915" xr:uid="{00000000-0005-0000-0000-000089030000}"/>
    <cellStyle name="Normal 2 5 4" xfId="916" xr:uid="{00000000-0005-0000-0000-00008A030000}"/>
    <cellStyle name="Normal 2 5 40" xfId="917" xr:uid="{00000000-0005-0000-0000-00008B030000}"/>
    <cellStyle name="Normal 2 5 41" xfId="918" xr:uid="{00000000-0005-0000-0000-00008C030000}"/>
    <cellStyle name="Normal 2 5 42" xfId="919" xr:uid="{00000000-0005-0000-0000-00008D030000}"/>
    <cellStyle name="Normal 2 5 43" xfId="920" xr:uid="{00000000-0005-0000-0000-00008E030000}"/>
    <cellStyle name="Normal 2 5 44" xfId="921" xr:uid="{00000000-0005-0000-0000-00008F030000}"/>
    <cellStyle name="Normal 2 5 45" xfId="922" xr:uid="{00000000-0005-0000-0000-000090030000}"/>
    <cellStyle name="Normal 2 5 46" xfId="923" xr:uid="{00000000-0005-0000-0000-000091030000}"/>
    <cellStyle name="Normal 2 5 47" xfId="924" xr:uid="{00000000-0005-0000-0000-000092030000}"/>
    <cellStyle name="Normal 2 5 48" xfId="925" xr:uid="{00000000-0005-0000-0000-000093030000}"/>
    <cellStyle name="Normal 2 5 49" xfId="926" xr:uid="{00000000-0005-0000-0000-000094030000}"/>
    <cellStyle name="Normal 2 5 5" xfId="927" xr:uid="{00000000-0005-0000-0000-000095030000}"/>
    <cellStyle name="Normal 2 5 50" xfId="928" xr:uid="{00000000-0005-0000-0000-000096030000}"/>
    <cellStyle name="Normal 2 5 51" xfId="929" xr:uid="{00000000-0005-0000-0000-000097030000}"/>
    <cellStyle name="Normal 2 5 52" xfId="930" xr:uid="{00000000-0005-0000-0000-000098030000}"/>
    <cellStyle name="Normal 2 5 53" xfId="931" xr:uid="{00000000-0005-0000-0000-000099030000}"/>
    <cellStyle name="Normal 2 5 54" xfId="932" xr:uid="{00000000-0005-0000-0000-00009A030000}"/>
    <cellStyle name="Normal 2 5 55" xfId="933" xr:uid="{00000000-0005-0000-0000-00009B030000}"/>
    <cellStyle name="Normal 2 5 56" xfId="934" xr:uid="{00000000-0005-0000-0000-00009C030000}"/>
    <cellStyle name="Normal 2 5 57" xfId="935" xr:uid="{00000000-0005-0000-0000-00009D030000}"/>
    <cellStyle name="Normal 2 5 58" xfId="936" xr:uid="{00000000-0005-0000-0000-00009E030000}"/>
    <cellStyle name="Normal 2 5 59" xfId="937" xr:uid="{00000000-0005-0000-0000-00009F030000}"/>
    <cellStyle name="Normal 2 5 6" xfId="938" xr:uid="{00000000-0005-0000-0000-0000A0030000}"/>
    <cellStyle name="Normal 2 5 60" xfId="939" xr:uid="{00000000-0005-0000-0000-0000A1030000}"/>
    <cellStyle name="Normal 2 5 61" xfId="940" xr:uid="{00000000-0005-0000-0000-0000A2030000}"/>
    <cellStyle name="Normal 2 5 62" xfId="941" xr:uid="{00000000-0005-0000-0000-0000A3030000}"/>
    <cellStyle name="Normal 2 5 63" xfId="942" xr:uid="{00000000-0005-0000-0000-0000A4030000}"/>
    <cellStyle name="Normal 2 5 64" xfId="943" xr:uid="{00000000-0005-0000-0000-0000A5030000}"/>
    <cellStyle name="Normal 2 5 65" xfId="944" xr:uid="{00000000-0005-0000-0000-0000A6030000}"/>
    <cellStyle name="Normal 2 5 66" xfId="945" xr:uid="{00000000-0005-0000-0000-0000A7030000}"/>
    <cellStyle name="Normal 2 5 67" xfId="946" xr:uid="{00000000-0005-0000-0000-0000A8030000}"/>
    <cellStyle name="Normal 2 5 68" xfId="947" xr:uid="{00000000-0005-0000-0000-0000A9030000}"/>
    <cellStyle name="Normal 2 5 69" xfId="948" xr:uid="{00000000-0005-0000-0000-0000AA030000}"/>
    <cellStyle name="Normal 2 5 7" xfId="949" xr:uid="{00000000-0005-0000-0000-0000AB030000}"/>
    <cellStyle name="Normal 2 5 70" xfId="950" xr:uid="{00000000-0005-0000-0000-0000AC030000}"/>
    <cellStyle name="Normal 2 5 71" xfId="951" xr:uid="{00000000-0005-0000-0000-0000AD030000}"/>
    <cellStyle name="Normal 2 5 72" xfId="952" xr:uid="{00000000-0005-0000-0000-0000AE030000}"/>
    <cellStyle name="Normal 2 5 73" xfId="953" xr:uid="{00000000-0005-0000-0000-0000AF030000}"/>
    <cellStyle name="Normal 2 5 74" xfId="954" xr:uid="{00000000-0005-0000-0000-0000B0030000}"/>
    <cellStyle name="Normal 2 5 75" xfId="955" xr:uid="{00000000-0005-0000-0000-0000B1030000}"/>
    <cellStyle name="Normal 2 5 76" xfId="956" xr:uid="{00000000-0005-0000-0000-0000B2030000}"/>
    <cellStyle name="Normal 2 5 77" xfId="957" xr:uid="{00000000-0005-0000-0000-0000B3030000}"/>
    <cellStyle name="Normal 2 5 78" xfId="958" xr:uid="{00000000-0005-0000-0000-0000B4030000}"/>
    <cellStyle name="Normal 2 5 79" xfId="959" xr:uid="{00000000-0005-0000-0000-0000B5030000}"/>
    <cellStyle name="Normal 2 5 8" xfId="960" xr:uid="{00000000-0005-0000-0000-0000B6030000}"/>
    <cellStyle name="Normal 2 5 80" xfId="961" xr:uid="{00000000-0005-0000-0000-0000B7030000}"/>
    <cellStyle name="Normal 2 5 81" xfId="962" xr:uid="{00000000-0005-0000-0000-0000B8030000}"/>
    <cellStyle name="Normal 2 5 82" xfId="963" xr:uid="{00000000-0005-0000-0000-0000B9030000}"/>
    <cellStyle name="Normal 2 5 83" xfId="964" xr:uid="{00000000-0005-0000-0000-0000BA030000}"/>
    <cellStyle name="Normal 2 5 84" xfId="965" xr:uid="{00000000-0005-0000-0000-0000BB030000}"/>
    <cellStyle name="Normal 2 5 85" xfId="966" xr:uid="{00000000-0005-0000-0000-0000BC030000}"/>
    <cellStyle name="Normal 2 5 86" xfId="967" xr:uid="{00000000-0005-0000-0000-0000BD030000}"/>
    <cellStyle name="Normal 2 5 87" xfId="968" xr:uid="{00000000-0005-0000-0000-0000BE030000}"/>
    <cellStyle name="Normal 2 5 88" xfId="2384" xr:uid="{00000000-0005-0000-0000-0000C9040000}"/>
    <cellStyle name="Normal 2 5 9" xfId="969" xr:uid="{00000000-0005-0000-0000-0000BF030000}"/>
    <cellStyle name="Normal 2 5_DEER 032008 Cost Summary Delivery - Rev 4 (2)" xfId="970" xr:uid="{00000000-0005-0000-0000-0000C0030000}"/>
    <cellStyle name="Normal 2 50" xfId="971" xr:uid="{00000000-0005-0000-0000-0000C1030000}"/>
    <cellStyle name="Normal 2 51" xfId="972" xr:uid="{00000000-0005-0000-0000-0000C2030000}"/>
    <cellStyle name="Normal 2 52" xfId="973" xr:uid="{00000000-0005-0000-0000-0000C3030000}"/>
    <cellStyle name="Normal 2 53" xfId="974" xr:uid="{00000000-0005-0000-0000-0000C4030000}"/>
    <cellStyle name="Normal 2 54" xfId="975" xr:uid="{00000000-0005-0000-0000-0000C5030000}"/>
    <cellStyle name="Normal 2 55" xfId="976" xr:uid="{00000000-0005-0000-0000-0000C6030000}"/>
    <cellStyle name="Normal 2 56" xfId="977" xr:uid="{00000000-0005-0000-0000-0000C7030000}"/>
    <cellStyle name="Normal 2 57" xfId="978" xr:uid="{00000000-0005-0000-0000-0000C8030000}"/>
    <cellStyle name="Normal 2 58" xfId="979" xr:uid="{00000000-0005-0000-0000-0000C9030000}"/>
    <cellStyle name="Normal 2 59" xfId="980" xr:uid="{00000000-0005-0000-0000-0000CA030000}"/>
    <cellStyle name="Normal 2 6" xfId="981" xr:uid="{00000000-0005-0000-0000-0000CB030000}"/>
    <cellStyle name="Normal 2 6 2" xfId="2385" xr:uid="{00000000-0005-0000-0000-0000D7040000}"/>
    <cellStyle name="Normal 2 60" xfId="982" xr:uid="{00000000-0005-0000-0000-0000CC030000}"/>
    <cellStyle name="Normal 2 61" xfId="983" xr:uid="{00000000-0005-0000-0000-0000CD030000}"/>
    <cellStyle name="Normal 2 62" xfId="984" xr:uid="{00000000-0005-0000-0000-0000CE030000}"/>
    <cellStyle name="Normal 2 63" xfId="985" xr:uid="{00000000-0005-0000-0000-0000CF030000}"/>
    <cellStyle name="Normal 2 64" xfId="986" xr:uid="{00000000-0005-0000-0000-0000D0030000}"/>
    <cellStyle name="Normal 2 65" xfId="987" xr:uid="{00000000-0005-0000-0000-0000D1030000}"/>
    <cellStyle name="Normal 2 66" xfId="988" xr:uid="{00000000-0005-0000-0000-0000D2030000}"/>
    <cellStyle name="Normal 2 67" xfId="989" xr:uid="{00000000-0005-0000-0000-0000D3030000}"/>
    <cellStyle name="Normal 2 68" xfId="990" xr:uid="{00000000-0005-0000-0000-0000D4030000}"/>
    <cellStyle name="Normal 2 69" xfId="991" xr:uid="{00000000-0005-0000-0000-0000D5030000}"/>
    <cellStyle name="Normal 2 7" xfId="992" xr:uid="{00000000-0005-0000-0000-0000D6030000}"/>
    <cellStyle name="Normal 2 70" xfId="993" xr:uid="{00000000-0005-0000-0000-0000D7030000}"/>
    <cellStyle name="Normal 2 71" xfId="994" xr:uid="{00000000-0005-0000-0000-0000D8030000}"/>
    <cellStyle name="Normal 2 72" xfId="995" xr:uid="{00000000-0005-0000-0000-0000D9030000}"/>
    <cellStyle name="Normal 2 73" xfId="996" xr:uid="{00000000-0005-0000-0000-0000DA030000}"/>
    <cellStyle name="Normal 2 74" xfId="997" xr:uid="{00000000-0005-0000-0000-0000DB030000}"/>
    <cellStyle name="Normal 2 75" xfId="998" xr:uid="{00000000-0005-0000-0000-0000DC030000}"/>
    <cellStyle name="Normal 2 76" xfId="999" xr:uid="{00000000-0005-0000-0000-0000DD030000}"/>
    <cellStyle name="Normal 2 77" xfId="1000" xr:uid="{00000000-0005-0000-0000-0000DE030000}"/>
    <cellStyle name="Normal 2 78" xfId="1001" xr:uid="{00000000-0005-0000-0000-0000DF030000}"/>
    <cellStyle name="Normal 2 79" xfId="1002" xr:uid="{00000000-0005-0000-0000-0000E0030000}"/>
    <cellStyle name="Normal 2 8" xfId="1003" xr:uid="{00000000-0005-0000-0000-0000E1030000}"/>
    <cellStyle name="Normal 2 8 10" xfId="1004" xr:uid="{00000000-0005-0000-0000-0000E2030000}"/>
    <cellStyle name="Normal 2 8 11" xfId="1005" xr:uid="{00000000-0005-0000-0000-0000E3030000}"/>
    <cellStyle name="Normal 2 8 12" xfId="1006" xr:uid="{00000000-0005-0000-0000-0000E4030000}"/>
    <cellStyle name="Normal 2 8 13" xfId="1007" xr:uid="{00000000-0005-0000-0000-0000E5030000}"/>
    <cellStyle name="Normal 2 8 14" xfId="1008" xr:uid="{00000000-0005-0000-0000-0000E6030000}"/>
    <cellStyle name="Normal 2 8 15" xfId="1009" xr:uid="{00000000-0005-0000-0000-0000E7030000}"/>
    <cellStyle name="Normal 2 8 16" xfId="1010" xr:uid="{00000000-0005-0000-0000-0000E8030000}"/>
    <cellStyle name="Normal 2 8 17" xfId="1011" xr:uid="{00000000-0005-0000-0000-0000E9030000}"/>
    <cellStyle name="Normal 2 8 18" xfId="1012" xr:uid="{00000000-0005-0000-0000-0000EA030000}"/>
    <cellStyle name="Normal 2 8 19" xfId="1013" xr:uid="{00000000-0005-0000-0000-0000EB030000}"/>
    <cellStyle name="Normal 2 8 2" xfId="1014" xr:uid="{00000000-0005-0000-0000-0000EC030000}"/>
    <cellStyle name="Normal 2 8 20" xfId="1015" xr:uid="{00000000-0005-0000-0000-0000ED030000}"/>
    <cellStyle name="Normal 2 8 21" xfId="1016" xr:uid="{00000000-0005-0000-0000-0000EE030000}"/>
    <cellStyle name="Normal 2 8 22" xfId="1017" xr:uid="{00000000-0005-0000-0000-0000EF030000}"/>
    <cellStyle name="Normal 2 8 23" xfId="1018" xr:uid="{00000000-0005-0000-0000-0000F0030000}"/>
    <cellStyle name="Normal 2 8 3" xfId="1019" xr:uid="{00000000-0005-0000-0000-0000F1030000}"/>
    <cellStyle name="Normal 2 8 4" xfId="1020" xr:uid="{00000000-0005-0000-0000-0000F2030000}"/>
    <cellStyle name="Normal 2 8 5" xfId="1021" xr:uid="{00000000-0005-0000-0000-0000F3030000}"/>
    <cellStyle name="Normal 2 8 6" xfId="1022" xr:uid="{00000000-0005-0000-0000-0000F4030000}"/>
    <cellStyle name="Normal 2 8 7" xfId="1023" xr:uid="{00000000-0005-0000-0000-0000F5030000}"/>
    <cellStyle name="Normal 2 8 8" xfId="1024" xr:uid="{00000000-0005-0000-0000-0000F6030000}"/>
    <cellStyle name="Normal 2 8 9" xfId="1025" xr:uid="{00000000-0005-0000-0000-0000F7030000}"/>
    <cellStyle name="Normal 2 80" xfId="1026" xr:uid="{00000000-0005-0000-0000-0000F8030000}"/>
    <cellStyle name="Normal 2 81" xfId="1027" xr:uid="{00000000-0005-0000-0000-0000F9030000}"/>
    <cellStyle name="Normal 2 82" xfId="1028" xr:uid="{00000000-0005-0000-0000-0000FA030000}"/>
    <cellStyle name="Normal 2 83" xfId="1029" xr:uid="{00000000-0005-0000-0000-0000FB030000}"/>
    <cellStyle name="Normal 2 84" xfId="1030" xr:uid="{00000000-0005-0000-0000-0000FC030000}"/>
    <cellStyle name="Normal 2 85" xfId="1031" xr:uid="{00000000-0005-0000-0000-0000FD030000}"/>
    <cellStyle name="Normal 2 86" xfId="1032" xr:uid="{00000000-0005-0000-0000-0000FE030000}"/>
    <cellStyle name="Normal 2 87" xfId="1033" xr:uid="{00000000-0005-0000-0000-0000FF030000}"/>
    <cellStyle name="Normal 2 88" xfId="1034" xr:uid="{00000000-0005-0000-0000-000000040000}"/>
    <cellStyle name="Normal 2 89" xfId="1035" xr:uid="{00000000-0005-0000-0000-000001040000}"/>
    <cellStyle name="Normal 2 9" xfId="1036" xr:uid="{00000000-0005-0000-0000-000002040000}"/>
    <cellStyle name="Normal 2 9 10" xfId="1037" xr:uid="{00000000-0005-0000-0000-000003040000}"/>
    <cellStyle name="Normal 2 9 11" xfId="1038" xr:uid="{00000000-0005-0000-0000-000004040000}"/>
    <cellStyle name="Normal 2 9 12" xfId="1039" xr:uid="{00000000-0005-0000-0000-000005040000}"/>
    <cellStyle name="Normal 2 9 13" xfId="1040" xr:uid="{00000000-0005-0000-0000-000006040000}"/>
    <cellStyle name="Normal 2 9 14" xfId="1041" xr:uid="{00000000-0005-0000-0000-000007040000}"/>
    <cellStyle name="Normal 2 9 15" xfId="1042" xr:uid="{00000000-0005-0000-0000-000008040000}"/>
    <cellStyle name="Normal 2 9 16" xfId="1043" xr:uid="{00000000-0005-0000-0000-000009040000}"/>
    <cellStyle name="Normal 2 9 17" xfId="1044" xr:uid="{00000000-0005-0000-0000-00000A040000}"/>
    <cellStyle name="Normal 2 9 18" xfId="1045" xr:uid="{00000000-0005-0000-0000-00000B040000}"/>
    <cellStyle name="Normal 2 9 19" xfId="1046" xr:uid="{00000000-0005-0000-0000-00000C040000}"/>
    <cellStyle name="Normal 2 9 2" xfId="1047" xr:uid="{00000000-0005-0000-0000-00000D040000}"/>
    <cellStyle name="Normal 2 9 20" xfId="1048" xr:uid="{00000000-0005-0000-0000-00000E040000}"/>
    <cellStyle name="Normal 2 9 21" xfId="1049" xr:uid="{00000000-0005-0000-0000-00000F040000}"/>
    <cellStyle name="Normal 2 9 22" xfId="1050" xr:uid="{00000000-0005-0000-0000-000010040000}"/>
    <cellStyle name="Normal 2 9 23" xfId="1051" xr:uid="{00000000-0005-0000-0000-000011040000}"/>
    <cellStyle name="Normal 2 9 3" xfId="1052" xr:uid="{00000000-0005-0000-0000-000012040000}"/>
    <cellStyle name="Normal 2 9 4" xfId="1053" xr:uid="{00000000-0005-0000-0000-000013040000}"/>
    <cellStyle name="Normal 2 9 5" xfId="1054" xr:uid="{00000000-0005-0000-0000-000014040000}"/>
    <cellStyle name="Normal 2 9 6" xfId="1055" xr:uid="{00000000-0005-0000-0000-000015040000}"/>
    <cellStyle name="Normal 2 9 7" xfId="1056" xr:uid="{00000000-0005-0000-0000-000016040000}"/>
    <cellStyle name="Normal 2 9 8" xfId="1057" xr:uid="{00000000-0005-0000-0000-000017040000}"/>
    <cellStyle name="Normal 2 9 9" xfId="1058" xr:uid="{00000000-0005-0000-0000-000018040000}"/>
    <cellStyle name="Normal 2 90" xfId="1059" xr:uid="{00000000-0005-0000-0000-000019040000}"/>
    <cellStyle name="Normal 2 91" xfId="1060" xr:uid="{00000000-0005-0000-0000-00001A040000}"/>
    <cellStyle name="Normal 2 92" xfId="1061" xr:uid="{00000000-0005-0000-0000-00001B040000}"/>
    <cellStyle name="Normal 2 93" xfId="1062" xr:uid="{00000000-0005-0000-0000-00001C040000}"/>
    <cellStyle name="Normal 2 94" xfId="55" xr:uid="{00000000-0005-0000-0000-00001D040000}"/>
    <cellStyle name="Normal 2 95" xfId="2071" xr:uid="{00000000-0005-0000-0000-00004C010000}"/>
    <cellStyle name="Normal 2_DEER 032008 Cost Summary Delivery - Rev 4 (2)" xfId="1063" xr:uid="{00000000-0005-0000-0000-00001E040000}"/>
    <cellStyle name="Normal 20" xfId="2386" xr:uid="{00000000-0005-0000-0000-00002B050000}"/>
    <cellStyle name="Normal 21" xfId="2387" xr:uid="{00000000-0005-0000-0000-00002C050000}"/>
    <cellStyle name="Normal 22" xfId="2388" xr:uid="{00000000-0005-0000-0000-00002D050000}"/>
    <cellStyle name="Normal 23" xfId="2389" xr:uid="{00000000-0005-0000-0000-00002E050000}"/>
    <cellStyle name="Normal 24" xfId="2390" xr:uid="{00000000-0005-0000-0000-00002F050000}"/>
    <cellStyle name="Normal 3" xfId="51" xr:uid="{00000000-0005-0000-0000-00001F040000}"/>
    <cellStyle name="Normal 3 10" xfId="1065" xr:uid="{00000000-0005-0000-0000-000020040000}"/>
    <cellStyle name="Normal 3 10 10" xfId="1066" xr:uid="{00000000-0005-0000-0000-000021040000}"/>
    <cellStyle name="Normal 3 10 11" xfId="1067" xr:uid="{00000000-0005-0000-0000-000022040000}"/>
    <cellStyle name="Normal 3 10 12" xfId="1068" xr:uid="{00000000-0005-0000-0000-000023040000}"/>
    <cellStyle name="Normal 3 10 13" xfId="1069" xr:uid="{00000000-0005-0000-0000-000024040000}"/>
    <cellStyle name="Normal 3 10 14" xfId="1070" xr:uid="{00000000-0005-0000-0000-000025040000}"/>
    <cellStyle name="Normal 3 10 15" xfId="1071" xr:uid="{00000000-0005-0000-0000-000026040000}"/>
    <cellStyle name="Normal 3 10 16" xfId="1072" xr:uid="{00000000-0005-0000-0000-000027040000}"/>
    <cellStyle name="Normal 3 10 17" xfId="1073" xr:uid="{00000000-0005-0000-0000-000028040000}"/>
    <cellStyle name="Normal 3 10 18" xfId="1074" xr:uid="{00000000-0005-0000-0000-000029040000}"/>
    <cellStyle name="Normal 3 10 19" xfId="1075" xr:uid="{00000000-0005-0000-0000-00002A040000}"/>
    <cellStyle name="Normal 3 10 2" xfId="1076" xr:uid="{00000000-0005-0000-0000-00002B040000}"/>
    <cellStyle name="Normal 3 10 20" xfId="1077" xr:uid="{00000000-0005-0000-0000-00002C040000}"/>
    <cellStyle name="Normal 3 10 21" xfId="1078" xr:uid="{00000000-0005-0000-0000-00002D040000}"/>
    <cellStyle name="Normal 3 10 22" xfId="1079" xr:uid="{00000000-0005-0000-0000-00002E040000}"/>
    <cellStyle name="Normal 3 10 23" xfId="1080" xr:uid="{00000000-0005-0000-0000-00002F040000}"/>
    <cellStyle name="Normal 3 10 3" xfId="1081" xr:uid="{00000000-0005-0000-0000-000030040000}"/>
    <cellStyle name="Normal 3 10 4" xfId="1082" xr:uid="{00000000-0005-0000-0000-000031040000}"/>
    <cellStyle name="Normal 3 10 5" xfId="1083" xr:uid="{00000000-0005-0000-0000-000032040000}"/>
    <cellStyle name="Normal 3 10 6" xfId="1084" xr:uid="{00000000-0005-0000-0000-000033040000}"/>
    <cellStyle name="Normal 3 10 7" xfId="1085" xr:uid="{00000000-0005-0000-0000-000034040000}"/>
    <cellStyle name="Normal 3 10 8" xfId="1086" xr:uid="{00000000-0005-0000-0000-000035040000}"/>
    <cellStyle name="Normal 3 10 9" xfId="1087" xr:uid="{00000000-0005-0000-0000-000036040000}"/>
    <cellStyle name="Normal 3 11" xfId="1088" xr:uid="{00000000-0005-0000-0000-000037040000}"/>
    <cellStyle name="Normal 3 11 10" xfId="1089" xr:uid="{00000000-0005-0000-0000-000038040000}"/>
    <cellStyle name="Normal 3 11 11" xfId="1090" xr:uid="{00000000-0005-0000-0000-000039040000}"/>
    <cellStyle name="Normal 3 11 12" xfId="1091" xr:uid="{00000000-0005-0000-0000-00003A040000}"/>
    <cellStyle name="Normal 3 11 13" xfId="1092" xr:uid="{00000000-0005-0000-0000-00003B040000}"/>
    <cellStyle name="Normal 3 11 14" xfId="1093" xr:uid="{00000000-0005-0000-0000-00003C040000}"/>
    <cellStyle name="Normal 3 11 15" xfId="1094" xr:uid="{00000000-0005-0000-0000-00003D040000}"/>
    <cellStyle name="Normal 3 11 16" xfId="1095" xr:uid="{00000000-0005-0000-0000-00003E040000}"/>
    <cellStyle name="Normal 3 11 17" xfId="1096" xr:uid="{00000000-0005-0000-0000-00003F040000}"/>
    <cellStyle name="Normal 3 11 18" xfId="1097" xr:uid="{00000000-0005-0000-0000-000040040000}"/>
    <cellStyle name="Normal 3 11 19" xfId="1098" xr:uid="{00000000-0005-0000-0000-000041040000}"/>
    <cellStyle name="Normal 3 11 2" xfId="1099" xr:uid="{00000000-0005-0000-0000-000042040000}"/>
    <cellStyle name="Normal 3 11 20" xfId="1100" xr:uid="{00000000-0005-0000-0000-000043040000}"/>
    <cellStyle name="Normal 3 11 21" xfId="1101" xr:uid="{00000000-0005-0000-0000-000044040000}"/>
    <cellStyle name="Normal 3 11 22" xfId="1102" xr:uid="{00000000-0005-0000-0000-000045040000}"/>
    <cellStyle name="Normal 3 11 23" xfId="1103" xr:uid="{00000000-0005-0000-0000-000046040000}"/>
    <cellStyle name="Normal 3 11 24" xfId="2391" xr:uid="{00000000-0005-0000-0000-000048050000}"/>
    <cellStyle name="Normal 3 11 3" xfId="1104" xr:uid="{00000000-0005-0000-0000-000047040000}"/>
    <cellStyle name="Normal 3 11 4" xfId="1105" xr:uid="{00000000-0005-0000-0000-000048040000}"/>
    <cellStyle name="Normal 3 11 5" xfId="1106" xr:uid="{00000000-0005-0000-0000-000049040000}"/>
    <cellStyle name="Normal 3 11 6" xfId="1107" xr:uid="{00000000-0005-0000-0000-00004A040000}"/>
    <cellStyle name="Normal 3 11 7" xfId="1108" xr:uid="{00000000-0005-0000-0000-00004B040000}"/>
    <cellStyle name="Normal 3 11 8" xfId="1109" xr:uid="{00000000-0005-0000-0000-00004C040000}"/>
    <cellStyle name="Normal 3 11 9" xfId="1110" xr:uid="{00000000-0005-0000-0000-00004D040000}"/>
    <cellStyle name="Normal 3 12" xfId="1111" xr:uid="{00000000-0005-0000-0000-00004E040000}"/>
    <cellStyle name="Normal 3 12 10" xfId="1112" xr:uid="{00000000-0005-0000-0000-00004F040000}"/>
    <cellStyle name="Normal 3 12 11" xfId="1113" xr:uid="{00000000-0005-0000-0000-000050040000}"/>
    <cellStyle name="Normal 3 12 12" xfId="1114" xr:uid="{00000000-0005-0000-0000-000051040000}"/>
    <cellStyle name="Normal 3 12 13" xfId="1115" xr:uid="{00000000-0005-0000-0000-000052040000}"/>
    <cellStyle name="Normal 3 12 14" xfId="1116" xr:uid="{00000000-0005-0000-0000-000053040000}"/>
    <cellStyle name="Normal 3 12 15" xfId="1117" xr:uid="{00000000-0005-0000-0000-000054040000}"/>
    <cellStyle name="Normal 3 12 16" xfId="1118" xr:uid="{00000000-0005-0000-0000-000055040000}"/>
    <cellStyle name="Normal 3 12 17" xfId="1119" xr:uid="{00000000-0005-0000-0000-000056040000}"/>
    <cellStyle name="Normal 3 12 18" xfId="1120" xr:uid="{00000000-0005-0000-0000-000057040000}"/>
    <cellStyle name="Normal 3 12 19" xfId="1121" xr:uid="{00000000-0005-0000-0000-000058040000}"/>
    <cellStyle name="Normal 3 12 2" xfId="1122" xr:uid="{00000000-0005-0000-0000-000059040000}"/>
    <cellStyle name="Normal 3 12 20" xfId="1123" xr:uid="{00000000-0005-0000-0000-00005A040000}"/>
    <cellStyle name="Normal 3 12 21" xfId="1124" xr:uid="{00000000-0005-0000-0000-00005B040000}"/>
    <cellStyle name="Normal 3 12 22" xfId="1125" xr:uid="{00000000-0005-0000-0000-00005C040000}"/>
    <cellStyle name="Normal 3 12 23" xfId="1126" xr:uid="{00000000-0005-0000-0000-00005D040000}"/>
    <cellStyle name="Normal 3 12 3" xfId="1127" xr:uid="{00000000-0005-0000-0000-00005E040000}"/>
    <cellStyle name="Normal 3 12 4" xfId="1128" xr:uid="{00000000-0005-0000-0000-00005F040000}"/>
    <cellStyle name="Normal 3 12 5" xfId="1129" xr:uid="{00000000-0005-0000-0000-000060040000}"/>
    <cellStyle name="Normal 3 12 6" xfId="1130" xr:uid="{00000000-0005-0000-0000-000061040000}"/>
    <cellStyle name="Normal 3 12 7" xfId="1131" xr:uid="{00000000-0005-0000-0000-000062040000}"/>
    <cellStyle name="Normal 3 12 8" xfId="1132" xr:uid="{00000000-0005-0000-0000-000063040000}"/>
    <cellStyle name="Normal 3 12 9" xfId="1133" xr:uid="{00000000-0005-0000-0000-000064040000}"/>
    <cellStyle name="Normal 3 13" xfId="1134" xr:uid="{00000000-0005-0000-0000-000065040000}"/>
    <cellStyle name="Normal 3 13 10" xfId="1135" xr:uid="{00000000-0005-0000-0000-000066040000}"/>
    <cellStyle name="Normal 3 13 11" xfId="1136" xr:uid="{00000000-0005-0000-0000-000067040000}"/>
    <cellStyle name="Normal 3 13 12" xfId="1137" xr:uid="{00000000-0005-0000-0000-000068040000}"/>
    <cellStyle name="Normal 3 13 13" xfId="1138" xr:uid="{00000000-0005-0000-0000-000069040000}"/>
    <cellStyle name="Normal 3 13 14" xfId="1139" xr:uid="{00000000-0005-0000-0000-00006A040000}"/>
    <cellStyle name="Normal 3 13 15" xfId="1140" xr:uid="{00000000-0005-0000-0000-00006B040000}"/>
    <cellStyle name="Normal 3 13 16" xfId="1141" xr:uid="{00000000-0005-0000-0000-00006C040000}"/>
    <cellStyle name="Normal 3 13 17" xfId="1142" xr:uid="{00000000-0005-0000-0000-00006D040000}"/>
    <cellStyle name="Normal 3 13 18" xfId="1143" xr:uid="{00000000-0005-0000-0000-00006E040000}"/>
    <cellStyle name="Normal 3 13 19" xfId="1144" xr:uid="{00000000-0005-0000-0000-00006F040000}"/>
    <cellStyle name="Normal 3 13 2" xfId="1145" xr:uid="{00000000-0005-0000-0000-000070040000}"/>
    <cellStyle name="Normal 3 13 20" xfId="1146" xr:uid="{00000000-0005-0000-0000-000071040000}"/>
    <cellStyle name="Normal 3 13 21" xfId="1147" xr:uid="{00000000-0005-0000-0000-000072040000}"/>
    <cellStyle name="Normal 3 13 22" xfId="1148" xr:uid="{00000000-0005-0000-0000-000073040000}"/>
    <cellStyle name="Normal 3 13 23" xfId="1149" xr:uid="{00000000-0005-0000-0000-000074040000}"/>
    <cellStyle name="Normal 3 13 3" xfId="1150" xr:uid="{00000000-0005-0000-0000-000075040000}"/>
    <cellStyle name="Normal 3 13 4" xfId="1151" xr:uid="{00000000-0005-0000-0000-000076040000}"/>
    <cellStyle name="Normal 3 13 5" xfId="1152" xr:uid="{00000000-0005-0000-0000-000077040000}"/>
    <cellStyle name="Normal 3 13 6" xfId="1153" xr:uid="{00000000-0005-0000-0000-000078040000}"/>
    <cellStyle name="Normal 3 13 7" xfId="1154" xr:uid="{00000000-0005-0000-0000-000079040000}"/>
    <cellStyle name="Normal 3 13 8" xfId="1155" xr:uid="{00000000-0005-0000-0000-00007A040000}"/>
    <cellStyle name="Normal 3 13 9" xfId="1156" xr:uid="{00000000-0005-0000-0000-00007B040000}"/>
    <cellStyle name="Normal 3 14" xfId="1157" xr:uid="{00000000-0005-0000-0000-00007C040000}"/>
    <cellStyle name="Normal 3 14 10" xfId="1158" xr:uid="{00000000-0005-0000-0000-00007D040000}"/>
    <cellStyle name="Normal 3 14 11" xfId="1159" xr:uid="{00000000-0005-0000-0000-00007E040000}"/>
    <cellStyle name="Normal 3 14 12" xfId="1160" xr:uid="{00000000-0005-0000-0000-00007F040000}"/>
    <cellStyle name="Normal 3 14 13" xfId="1161" xr:uid="{00000000-0005-0000-0000-000080040000}"/>
    <cellStyle name="Normal 3 14 14" xfId="1162" xr:uid="{00000000-0005-0000-0000-000081040000}"/>
    <cellStyle name="Normal 3 14 15" xfId="1163" xr:uid="{00000000-0005-0000-0000-000082040000}"/>
    <cellStyle name="Normal 3 14 16" xfId="1164" xr:uid="{00000000-0005-0000-0000-000083040000}"/>
    <cellStyle name="Normal 3 14 17" xfId="1165" xr:uid="{00000000-0005-0000-0000-000084040000}"/>
    <cellStyle name="Normal 3 14 18" xfId="1166" xr:uid="{00000000-0005-0000-0000-000085040000}"/>
    <cellStyle name="Normal 3 14 19" xfId="1167" xr:uid="{00000000-0005-0000-0000-000086040000}"/>
    <cellStyle name="Normal 3 14 2" xfId="1168" xr:uid="{00000000-0005-0000-0000-000087040000}"/>
    <cellStyle name="Normal 3 14 20" xfId="1169" xr:uid="{00000000-0005-0000-0000-000088040000}"/>
    <cellStyle name="Normal 3 14 21" xfId="1170" xr:uid="{00000000-0005-0000-0000-000089040000}"/>
    <cellStyle name="Normal 3 14 22" xfId="1171" xr:uid="{00000000-0005-0000-0000-00008A040000}"/>
    <cellStyle name="Normal 3 14 23" xfId="1172" xr:uid="{00000000-0005-0000-0000-00008B040000}"/>
    <cellStyle name="Normal 3 14 24" xfId="2392" xr:uid="{00000000-0005-0000-0000-00008D050000}"/>
    <cellStyle name="Normal 3 14 3" xfId="1173" xr:uid="{00000000-0005-0000-0000-00008C040000}"/>
    <cellStyle name="Normal 3 14 4" xfId="1174" xr:uid="{00000000-0005-0000-0000-00008D040000}"/>
    <cellStyle name="Normal 3 14 5" xfId="1175" xr:uid="{00000000-0005-0000-0000-00008E040000}"/>
    <cellStyle name="Normal 3 14 6" xfId="1176" xr:uid="{00000000-0005-0000-0000-00008F040000}"/>
    <cellStyle name="Normal 3 14 7" xfId="1177" xr:uid="{00000000-0005-0000-0000-000090040000}"/>
    <cellStyle name="Normal 3 14 8" xfId="1178" xr:uid="{00000000-0005-0000-0000-000091040000}"/>
    <cellStyle name="Normal 3 14 9" xfId="1179" xr:uid="{00000000-0005-0000-0000-000092040000}"/>
    <cellStyle name="Normal 3 15" xfId="1180" xr:uid="{00000000-0005-0000-0000-000093040000}"/>
    <cellStyle name="Normal 3 15 10" xfId="1181" xr:uid="{00000000-0005-0000-0000-000094040000}"/>
    <cellStyle name="Normal 3 15 11" xfId="1182" xr:uid="{00000000-0005-0000-0000-000095040000}"/>
    <cellStyle name="Normal 3 15 12" xfId="1183" xr:uid="{00000000-0005-0000-0000-000096040000}"/>
    <cellStyle name="Normal 3 15 13" xfId="1184" xr:uid="{00000000-0005-0000-0000-000097040000}"/>
    <cellStyle name="Normal 3 15 14" xfId="1185" xr:uid="{00000000-0005-0000-0000-000098040000}"/>
    <cellStyle name="Normal 3 15 15" xfId="1186" xr:uid="{00000000-0005-0000-0000-000099040000}"/>
    <cellStyle name="Normal 3 15 16" xfId="1187" xr:uid="{00000000-0005-0000-0000-00009A040000}"/>
    <cellStyle name="Normal 3 15 17" xfId="1188" xr:uid="{00000000-0005-0000-0000-00009B040000}"/>
    <cellStyle name="Normal 3 15 18" xfId="1189" xr:uid="{00000000-0005-0000-0000-00009C040000}"/>
    <cellStyle name="Normal 3 15 19" xfId="1190" xr:uid="{00000000-0005-0000-0000-00009D040000}"/>
    <cellStyle name="Normal 3 15 2" xfId="1191" xr:uid="{00000000-0005-0000-0000-00009E040000}"/>
    <cellStyle name="Normal 3 15 20" xfId="1192" xr:uid="{00000000-0005-0000-0000-00009F040000}"/>
    <cellStyle name="Normal 3 15 21" xfId="1193" xr:uid="{00000000-0005-0000-0000-0000A0040000}"/>
    <cellStyle name="Normal 3 15 22" xfId="1194" xr:uid="{00000000-0005-0000-0000-0000A1040000}"/>
    <cellStyle name="Normal 3 15 23" xfId="1195" xr:uid="{00000000-0005-0000-0000-0000A2040000}"/>
    <cellStyle name="Normal 3 15 3" xfId="1196" xr:uid="{00000000-0005-0000-0000-0000A3040000}"/>
    <cellStyle name="Normal 3 15 4" xfId="1197" xr:uid="{00000000-0005-0000-0000-0000A4040000}"/>
    <cellStyle name="Normal 3 15 5" xfId="1198" xr:uid="{00000000-0005-0000-0000-0000A5040000}"/>
    <cellStyle name="Normal 3 15 6" xfId="1199" xr:uid="{00000000-0005-0000-0000-0000A6040000}"/>
    <cellStyle name="Normal 3 15 7" xfId="1200" xr:uid="{00000000-0005-0000-0000-0000A7040000}"/>
    <cellStyle name="Normal 3 15 8" xfId="1201" xr:uid="{00000000-0005-0000-0000-0000A8040000}"/>
    <cellStyle name="Normal 3 15 9" xfId="1202" xr:uid="{00000000-0005-0000-0000-0000A9040000}"/>
    <cellStyle name="Normal 3 16" xfId="1203" xr:uid="{00000000-0005-0000-0000-0000AA040000}"/>
    <cellStyle name="Normal 3 16 10" xfId="1204" xr:uid="{00000000-0005-0000-0000-0000AB040000}"/>
    <cellStyle name="Normal 3 16 11" xfId="1205" xr:uid="{00000000-0005-0000-0000-0000AC040000}"/>
    <cellStyle name="Normal 3 16 12" xfId="1206" xr:uid="{00000000-0005-0000-0000-0000AD040000}"/>
    <cellStyle name="Normal 3 16 13" xfId="1207" xr:uid="{00000000-0005-0000-0000-0000AE040000}"/>
    <cellStyle name="Normal 3 16 14" xfId="1208" xr:uid="{00000000-0005-0000-0000-0000AF040000}"/>
    <cellStyle name="Normal 3 16 15" xfId="1209" xr:uid="{00000000-0005-0000-0000-0000B0040000}"/>
    <cellStyle name="Normal 3 16 16" xfId="1210" xr:uid="{00000000-0005-0000-0000-0000B1040000}"/>
    <cellStyle name="Normal 3 16 17" xfId="1211" xr:uid="{00000000-0005-0000-0000-0000B2040000}"/>
    <cellStyle name="Normal 3 16 18" xfId="1212" xr:uid="{00000000-0005-0000-0000-0000B3040000}"/>
    <cellStyle name="Normal 3 16 19" xfId="1213" xr:uid="{00000000-0005-0000-0000-0000B4040000}"/>
    <cellStyle name="Normal 3 16 2" xfId="1214" xr:uid="{00000000-0005-0000-0000-0000B5040000}"/>
    <cellStyle name="Normal 3 16 20" xfId="1215" xr:uid="{00000000-0005-0000-0000-0000B6040000}"/>
    <cellStyle name="Normal 3 16 21" xfId="1216" xr:uid="{00000000-0005-0000-0000-0000B7040000}"/>
    <cellStyle name="Normal 3 16 22" xfId="1217" xr:uid="{00000000-0005-0000-0000-0000B8040000}"/>
    <cellStyle name="Normal 3 16 23" xfId="1218" xr:uid="{00000000-0005-0000-0000-0000B9040000}"/>
    <cellStyle name="Normal 3 16 3" xfId="1219" xr:uid="{00000000-0005-0000-0000-0000BA040000}"/>
    <cellStyle name="Normal 3 16 4" xfId="1220" xr:uid="{00000000-0005-0000-0000-0000BB040000}"/>
    <cellStyle name="Normal 3 16 5" xfId="1221" xr:uid="{00000000-0005-0000-0000-0000BC040000}"/>
    <cellStyle name="Normal 3 16 6" xfId="1222" xr:uid="{00000000-0005-0000-0000-0000BD040000}"/>
    <cellStyle name="Normal 3 16 7" xfId="1223" xr:uid="{00000000-0005-0000-0000-0000BE040000}"/>
    <cellStyle name="Normal 3 16 8" xfId="1224" xr:uid="{00000000-0005-0000-0000-0000BF040000}"/>
    <cellStyle name="Normal 3 16 9" xfId="1225" xr:uid="{00000000-0005-0000-0000-0000C0040000}"/>
    <cellStyle name="Normal 3 17" xfId="1226" xr:uid="{00000000-0005-0000-0000-0000C1040000}"/>
    <cellStyle name="Normal 3 17 10" xfId="1227" xr:uid="{00000000-0005-0000-0000-0000C2040000}"/>
    <cellStyle name="Normal 3 17 11" xfId="1228" xr:uid="{00000000-0005-0000-0000-0000C3040000}"/>
    <cellStyle name="Normal 3 17 12" xfId="1229" xr:uid="{00000000-0005-0000-0000-0000C4040000}"/>
    <cellStyle name="Normal 3 17 13" xfId="1230" xr:uid="{00000000-0005-0000-0000-0000C5040000}"/>
    <cellStyle name="Normal 3 17 14" xfId="1231" xr:uid="{00000000-0005-0000-0000-0000C6040000}"/>
    <cellStyle name="Normal 3 17 15" xfId="1232" xr:uid="{00000000-0005-0000-0000-0000C7040000}"/>
    <cellStyle name="Normal 3 17 16" xfId="1233" xr:uid="{00000000-0005-0000-0000-0000C8040000}"/>
    <cellStyle name="Normal 3 17 17" xfId="1234" xr:uid="{00000000-0005-0000-0000-0000C9040000}"/>
    <cellStyle name="Normal 3 17 18" xfId="1235" xr:uid="{00000000-0005-0000-0000-0000CA040000}"/>
    <cellStyle name="Normal 3 17 19" xfId="1236" xr:uid="{00000000-0005-0000-0000-0000CB040000}"/>
    <cellStyle name="Normal 3 17 2" xfId="1237" xr:uid="{00000000-0005-0000-0000-0000CC040000}"/>
    <cellStyle name="Normal 3 17 20" xfId="1238" xr:uid="{00000000-0005-0000-0000-0000CD040000}"/>
    <cellStyle name="Normal 3 17 21" xfId="1239" xr:uid="{00000000-0005-0000-0000-0000CE040000}"/>
    <cellStyle name="Normal 3 17 22" xfId="1240" xr:uid="{00000000-0005-0000-0000-0000CF040000}"/>
    <cellStyle name="Normal 3 17 23" xfId="1241" xr:uid="{00000000-0005-0000-0000-0000D0040000}"/>
    <cellStyle name="Normal 3 17 3" xfId="1242" xr:uid="{00000000-0005-0000-0000-0000D1040000}"/>
    <cellStyle name="Normal 3 17 4" xfId="1243" xr:uid="{00000000-0005-0000-0000-0000D2040000}"/>
    <cellStyle name="Normal 3 17 5" xfId="1244" xr:uid="{00000000-0005-0000-0000-0000D3040000}"/>
    <cellStyle name="Normal 3 17 6" xfId="1245" xr:uid="{00000000-0005-0000-0000-0000D4040000}"/>
    <cellStyle name="Normal 3 17 7" xfId="1246" xr:uid="{00000000-0005-0000-0000-0000D5040000}"/>
    <cellStyle name="Normal 3 17 8" xfId="1247" xr:uid="{00000000-0005-0000-0000-0000D6040000}"/>
    <cellStyle name="Normal 3 17 9" xfId="1248" xr:uid="{00000000-0005-0000-0000-0000D7040000}"/>
    <cellStyle name="Normal 3 18" xfId="1249" xr:uid="{00000000-0005-0000-0000-0000D8040000}"/>
    <cellStyle name="Normal 3 18 10" xfId="1250" xr:uid="{00000000-0005-0000-0000-0000D9040000}"/>
    <cellStyle name="Normal 3 18 11" xfId="1251" xr:uid="{00000000-0005-0000-0000-0000DA040000}"/>
    <cellStyle name="Normal 3 18 12" xfId="1252" xr:uid="{00000000-0005-0000-0000-0000DB040000}"/>
    <cellStyle name="Normal 3 18 13" xfId="1253" xr:uid="{00000000-0005-0000-0000-0000DC040000}"/>
    <cellStyle name="Normal 3 18 14" xfId="1254" xr:uid="{00000000-0005-0000-0000-0000DD040000}"/>
    <cellStyle name="Normal 3 18 15" xfId="1255" xr:uid="{00000000-0005-0000-0000-0000DE040000}"/>
    <cellStyle name="Normal 3 18 16" xfId="1256" xr:uid="{00000000-0005-0000-0000-0000DF040000}"/>
    <cellStyle name="Normal 3 18 17" xfId="1257" xr:uid="{00000000-0005-0000-0000-0000E0040000}"/>
    <cellStyle name="Normal 3 18 18" xfId="1258" xr:uid="{00000000-0005-0000-0000-0000E1040000}"/>
    <cellStyle name="Normal 3 18 19" xfId="1259" xr:uid="{00000000-0005-0000-0000-0000E2040000}"/>
    <cellStyle name="Normal 3 18 2" xfId="1260" xr:uid="{00000000-0005-0000-0000-0000E3040000}"/>
    <cellStyle name="Normal 3 18 20" xfId="1261" xr:uid="{00000000-0005-0000-0000-0000E4040000}"/>
    <cellStyle name="Normal 3 18 21" xfId="1262" xr:uid="{00000000-0005-0000-0000-0000E5040000}"/>
    <cellStyle name="Normal 3 18 22" xfId="1263" xr:uid="{00000000-0005-0000-0000-0000E6040000}"/>
    <cellStyle name="Normal 3 18 23" xfId="1264" xr:uid="{00000000-0005-0000-0000-0000E7040000}"/>
    <cellStyle name="Normal 3 18 3" xfId="1265" xr:uid="{00000000-0005-0000-0000-0000E8040000}"/>
    <cellStyle name="Normal 3 18 4" xfId="1266" xr:uid="{00000000-0005-0000-0000-0000E9040000}"/>
    <cellStyle name="Normal 3 18 5" xfId="1267" xr:uid="{00000000-0005-0000-0000-0000EA040000}"/>
    <cellStyle name="Normal 3 18 6" xfId="1268" xr:uid="{00000000-0005-0000-0000-0000EB040000}"/>
    <cellStyle name="Normal 3 18 7" xfId="1269" xr:uid="{00000000-0005-0000-0000-0000EC040000}"/>
    <cellStyle name="Normal 3 18 8" xfId="1270" xr:uid="{00000000-0005-0000-0000-0000ED040000}"/>
    <cellStyle name="Normal 3 18 9" xfId="1271" xr:uid="{00000000-0005-0000-0000-0000EE040000}"/>
    <cellStyle name="Normal 3 19" xfId="1272" xr:uid="{00000000-0005-0000-0000-0000EF040000}"/>
    <cellStyle name="Normal 3 19 10" xfId="1273" xr:uid="{00000000-0005-0000-0000-0000F0040000}"/>
    <cellStyle name="Normal 3 19 11" xfId="1274" xr:uid="{00000000-0005-0000-0000-0000F1040000}"/>
    <cellStyle name="Normal 3 19 12" xfId="1275" xr:uid="{00000000-0005-0000-0000-0000F2040000}"/>
    <cellStyle name="Normal 3 19 13" xfId="1276" xr:uid="{00000000-0005-0000-0000-0000F3040000}"/>
    <cellStyle name="Normal 3 19 14" xfId="1277" xr:uid="{00000000-0005-0000-0000-0000F4040000}"/>
    <cellStyle name="Normal 3 19 15" xfId="1278" xr:uid="{00000000-0005-0000-0000-0000F5040000}"/>
    <cellStyle name="Normal 3 19 16" xfId="1279" xr:uid="{00000000-0005-0000-0000-0000F6040000}"/>
    <cellStyle name="Normal 3 19 17" xfId="1280" xr:uid="{00000000-0005-0000-0000-0000F7040000}"/>
    <cellStyle name="Normal 3 19 18" xfId="1281" xr:uid="{00000000-0005-0000-0000-0000F8040000}"/>
    <cellStyle name="Normal 3 19 19" xfId="1282" xr:uid="{00000000-0005-0000-0000-0000F9040000}"/>
    <cellStyle name="Normal 3 19 2" xfId="1283" xr:uid="{00000000-0005-0000-0000-0000FA040000}"/>
    <cellStyle name="Normal 3 19 20" xfId="1284" xr:uid="{00000000-0005-0000-0000-0000FB040000}"/>
    <cellStyle name="Normal 3 19 21" xfId="1285" xr:uid="{00000000-0005-0000-0000-0000FC040000}"/>
    <cellStyle name="Normal 3 19 22" xfId="1286" xr:uid="{00000000-0005-0000-0000-0000FD040000}"/>
    <cellStyle name="Normal 3 19 23" xfId="1287" xr:uid="{00000000-0005-0000-0000-0000FE040000}"/>
    <cellStyle name="Normal 3 19 3" xfId="1288" xr:uid="{00000000-0005-0000-0000-0000FF040000}"/>
    <cellStyle name="Normal 3 19 4" xfId="1289" xr:uid="{00000000-0005-0000-0000-000000050000}"/>
    <cellStyle name="Normal 3 19 5" xfId="1290" xr:uid="{00000000-0005-0000-0000-000001050000}"/>
    <cellStyle name="Normal 3 19 6" xfId="1291" xr:uid="{00000000-0005-0000-0000-000002050000}"/>
    <cellStyle name="Normal 3 19 7" xfId="1292" xr:uid="{00000000-0005-0000-0000-000003050000}"/>
    <cellStyle name="Normal 3 19 8" xfId="1293" xr:uid="{00000000-0005-0000-0000-000004050000}"/>
    <cellStyle name="Normal 3 19 9" xfId="1294" xr:uid="{00000000-0005-0000-0000-000005050000}"/>
    <cellStyle name="Normal 3 2" xfId="1295" xr:uid="{00000000-0005-0000-0000-000006050000}"/>
    <cellStyle name="Normal 3 2 10" xfId="1296" xr:uid="{00000000-0005-0000-0000-000007050000}"/>
    <cellStyle name="Normal 3 2 11" xfId="1297" xr:uid="{00000000-0005-0000-0000-000008050000}"/>
    <cellStyle name="Normal 3 2 12" xfId="1298" xr:uid="{00000000-0005-0000-0000-000009050000}"/>
    <cellStyle name="Normal 3 2 13" xfId="1299" xr:uid="{00000000-0005-0000-0000-00000A050000}"/>
    <cellStyle name="Normal 3 2 14" xfId="1300" xr:uid="{00000000-0005-0000-0000-00000B050000}"/>
    <cellStyle name="Normal 3 2 15" xfId="1301" xr:uid="{00000000-0005-0000-0000-00000C050000}"/>
    <cellStyle name="Normal 3 2 16" xfId="1302" xr:uid="{00000000-0005-0000-0000-00000D050000}"/>
    <cellStyle name="Normal 3 2 17" xfId="1303" xr:uid="{00000000-0005-0000-0000-00000E050000}"/>
    <cellStyle name="Normal 3 2 18" xfId="1304" xr:uid="{00000000-0005-0000-0000-00000F050000}"/>
    <cellStyle name="Normal 3 2 19" xfId="1305" xr:uid="{00000000-0005-0000-0000-000010050000}"/>
    <cellStyle name="Normal 3 2 2" xfId="1306" xr:uid="{00000000-0005-0000-0000-000011050000}"/>
    <cellStyle name="Normal 3 2 2 10" xfId="1307" xr:uid="{00000000-0005-0000-0000-000012050000}"/>
    <cellStyle name="Normal 3 2 2 11" xfId="1308" xr:uid="{00000000-0005-0000-0000-000013050000}"/>
    <cellStyle name="Normal 3 2 2 12" xfId="1309" xr:uid="{00000000-0005-0000-0000-000014050000}"/>
    <cellStyle name="Normal 3 2 2 13" xfId="1310" xr:uid="{00000000-0005-0000-0000-000015050000}"/>
    <cellStyle name="Normal 3 2 2 14" xfId="1311" xr:uid="{00000000-0005-0000-0000-000016050000}"/>
    <cellStyle name="Normal 3 2 2 15" xfId="1312" xr:uid="{00000000-0005-0000-0000-000017050000}"/>
    <cellStyle name="Normal 3 2 2 16" xfId="1313" xr:uid="{00000000-0005-0000-0000-000018050000}"/>
    <cellStyle name="Normal 3 2 2 17" xfId="1314" xr:uid="{00000000-0005-0000-0000-000019050000}"/>
    <cellStyle name="Normal 3 2 2 18" xfId="1315" xr:uid="{00000000-0005-0000-0000-00001A050000}"/>
    <cellStyle name="Normal 3 2 2 19" xfId="1316" xr:uid="{00000000-0005-0000-0000-00001B050000}"/>
    <cellStyle name="Normal 3 2 2 2" xfId="1317" xr:uid="{00000000-0005-0000-0000-00001C050000}"/>
    <cellStyle name="Normal 3 2 2 20" xfId="1318" xr:uid="{00000000-0005-0000-0000-00001D050000}"/>
    <cellStyle name="Normal 3 2 2 21" xfId="1319" xr:uid="{00000000-0005-0000-0000-00001E050000}"/>
    <cellStyle name="Normal 3 2 2 22" xfId="1320" xr:uid="{00000000-0005-0000-0000-00001F050000}"/>
    <cellStyle name="Normal 3 2 2 23" xfId="1321" xr:uid="{00000000-0005-0000-0000-000020050000}"/>
    <cellStyle name="Normal 3 2 2 24" xfId="1322" xr:uid="{00000000-0005-0000-0000-000021050000}"/>
    <cellStyle name="Normal 3 2 2 25" xfId="1323" xr:uid="{00000000-0005-0000-0000-000022050000}"/>
    <cellStyle name="Normal 3 2 2 26" xfId="1324" xr:uid="{00000000-0005-0000-0000-000023050000}"/>
    <cellStyle name="Normal 3 2 2 27" xfId="1325" xr:uid="{00000000-0005-0000-0000-000024050000}"/>
    <cellStyle name="Normal 3 2 2 28" xfId="1326" xr:uid="{00000000-0005-0000-0000-000025050000}"/>
    <cellStyle name="Normal 3 2 2 29" xfId="1327" xr:uid="{00000000-0005-0000-0000-000026050000}"/>
    <cellStyle name="Normal 3 2 2 3" xfId="1328" xr:uid="{00000000-0005-0000-0000-000027050000}"/>
    <cellStyle name="Normal 3 2 2 30" xfId="1329" xr:uid="{00000000-0005-0000-0000-000028050000}"/>
    <cellStyle name="Normal 3 2 2 31" xfId="1330" xr:uid="{00000000-0005-0000-0000-000029050000}"/>
    <cellStyle name="Normal 3 2 2 32" xfId="1331" xr:uid="{00000000-0005-0000-0000-00002A050000}"/>
    <cellStyle name="Normal 3 2 2 33" xfId="1332" xr:uid="{00000000-0005-0000-0000-00002B050000}"/>
    <cellStyle name="Normal 3 2 2 4" xfId="1333" xr:uid="{00000000-0005-0000-0000-00002C050000}"/>
    <cellStyle name="Normal 3 2 2 5" xfId="1334" xr:uid="{00000000-0005-0000-0000-00002D050000}"/>
    <cellStyle name="Normal 3 2 2 6" xfId="1335" xr:uid="{00000000-0005-0000-0000-00002E050000}"/>
    <cellStyle name="Normal 3 2 2 7" xfId="1336" xr:uid="{00000000-0005-0000-0000-00002F050000}"/>
    <cellStyle name="Normal 3 2 2 8" xfId="1337" xr:uid="{00000000-0005-0000-0000-000030050000}"/>
    <cellStyle name="Normal 3 2 2 9" xfId="1338" xr:uid="{00000000-0005-0000-0000-000031050000}"/>
    <cellStyle name="Normal 3 2 20" xfId="1339" xr:uid="{00000000-0005-0000-0000-000032050000}"/>
    <cellStyle name="Normal 3 2 21" xfId="1340" xr:uid="{00000000-0005-0000-0000-000033050000}"/>
    <cellStyle name="Normal 3 2 22" xfId="1341" xr:uid="{00000000-0005-0000-0000-000034050000}"/>
    <cellStyle name="Normal 3 2 23" xfId="1342" xr:uid="{00000000-0005-0000-0000-000035050000}"/>
    <cellStyle name="Normal 3 2 24" xfId="1343" xr:uid="{00000000-0005-0000-0000-000036050000}"/>
    <cellStyle name="Normal 3 2 25" xfId="1344" xr:uid="{00000000-0005-0000-0000-000037050000}"/>
    <cellStyle name="Normal 3 2 26" xfId="1345" xr:uid="{00000000-0005-0000-0000-000038050000}"/>
    <cellStyle name="Normal 3 2 27" xfId="1346" xr:uid="{00000000-0005-0000-0000-000039050000}"/>
    <cellStyle name="Normal 3 2 28" xfId="1347" xr:uid="{00000000-0005-0000-0000-00003A050000}"/>
    <cellStyle name="Normal 3 2 29" xfId="1348" xr:uid="{00000000-0005-0000-0000-00003B050000}"/>
    <cellStyle name="Normal 3 2 3" xfId="1349" xr:uid="{00000000-0005-0000-0000-00003C050000}"/>
    <cellStyle name="Normal 3 2 30" xfId="1350" xr:uid="{00000000-0005-0000-0000-00003D050000}"/>
    <cellStyle name="Normal 3 2 31" xfId="1351" xr:uid="{00000000-0005-0000-0000-00003E050000}"/>
    <cellStyle name="Normal 3 2 32" xfId="1352" xr:uid="{00000000-0005-0000-0000-00003F050000}"/>
    <cellStyle name="Normal 3 2 33" xfId="1353" xr:uid="{00000000-0005-0000-0000-000040050000}"/>
    <cellStyle name="Normal 3 2 34" xfId="1354" xr:uid="{00000000-0005-0000-0000-000041050000}"/>
    <cellStyle name="Normal 3 2 35" xfId="1355" xr:uid="{00000000-0005-0000-0000-000042050000}"/>
    <cellStyle name="Normal 3 2 36" xfId="1356" xr:uid="{00000000-0005-0000-0000-000043050000}"/>
    <cellStyle name="Normal 3 2 37" xfId="1357" xr:uid="{00000000-0005-0000-0000-000044050000}"/>
    <cellStyle name="Normal 3 2 38" xfId="1358" xr:uid="{00000000-0005-0000-0000-000045050000}"/>
    <cellStyle name="Normal 3 2 39" xfId="1359" xr:uid="{00000000-0005-0000-0000-000046050000}"/>
    <cellStyle name="Normal 3 2 4" xfId="1360" xr:uid="{00000000-0005-0000-0000-000047050000}"/>
    <cellStyle name="Normal 3 2 40" xfId="1361" xr:uid="{00000000-0005-0000-0000-000048050000}"/>
    <cellStyle name="Normal 3 2 41" xfId="1362" xr:uid="{00000000-0005-0000-0000-000049050000}"/>
    <cellStyle name="Normal 3 2 42" xfId="1363" xr:uid="{00000000-0005-0000-0000-00004A050000}"/>
    <cellStyle name="Normal 3 2 43" xfId="1364" xr:uid="{00000000-0005-0000-0000-00004B050000}"/>
    <cellStyle name="Normal 3 2 44" xfId="1365" xr:uid="{00000000-0005-0000-0000-00004C050000}"/>
    <cellStyle name="Normal 3 2 45" xfId="1366" xr:uid="{00000000-0005-0000-0000-00004D050000}"/>
    <cellStyle name="Normal 3 2 46" xfId="1367" xr:uid="{00000000-0005-0000-0000-00004E050000}"/>
    <cellStyle name="Normal 3 2 47" xfId="1368" xr:uid="{00000000-0005-0000-0000-00004F050000}"/>
    <cellStyle name="Normal 3 2 48" xfId="1369" xr:uid="{00000000-0005-0000-0000-000050050000}"/>
    <cellStyle name="Normal 3 2 49" xfId="1370" xr:uid="{00000000-0005-0000-0000-000051050000}"/>
    <cellStyle name="Normal 3 2 5" xfId="1371" xr:uid="{00000000-0005-0000-0000-000052050000}"/>
    <cellStyle name="Normal 3 2 50" xfId="1372" xr:uid="{00000000-0005-0000-0000-000053050000}"/>
    <cellStyle name="Normal 3 2 51" xfId="1373" xr:uid="{00000000-0005-0000-0000-000054050000}"/>
    <cellStyle name="Normal 3 2 52" xfId="1374" xr:uid="{00000000-0005-0000-0000-000055050000}"/>
    <cellStyle name="Normal 3 2 53" xfId="1375" xr:uid="{00000000-0005-0000-0000-000056050000}"/>
    <cellStyle name="Normal 3 2 54" xfId="1376" xr:uid="{00000000-0005-0000-0000-000057050000}"/>
    <cellStyle name="Normal 3 2 55" xfId="1377" xr:uid="{00000000-0005-0000-0000-000058050000}"/>
    <cellStyle name="Normal 3 2 56" xfId="2393" xr:uid="{00000000-0005-0000-0000-00006A060000}"/>
    <cellStyle name="Normal 3 2 6" xfId="1378" xr:uid="{00000000-0005-0000-0000-000059050000}"/>
    <cellStyle name="Normal 3 2 7" xfId="1379" xr:uid="{00000000-0005-0000-0000-00005A050000}"/>
    <cellStyle name="Normal 3 2 8" xfId="1380" xr:uid="{00000000-0005-0000-0000-00005B050000}"/>
    <cellStyle name="Normal 3 2 9" xfId="1381" xr:uid="{00000000-0005-0000-0000-00005C050000}"/>
    <cellStyle name="Normal 3 20" xfId="1382" xr:uid="{00000000-0005-0000-0000-00005D050000}"/>
    <cellStyle name="Normal 3 20 10" xfId="1383" xr:uid="{00000000-0005-0000-0000-00005E050000}"/>
    <cellStyle name="Normal 3 20 11" xfId="1384" xr:uid="{00000000-0005-0000-0000-00005F050000}"/>
    <cellStyle name="Normal 3 20 12" xfId="1385" xr:uid="{00000000-0005-0000-0000-000060050000}"/>
    <cellStyle name="Normal 3 20 13" xfId="1386" xr:uid="{00000000-0005-0000-0000-000061050000}"/>
    <cellStyle name="Normal 3 20 14" xfId="1387" xr:uid="{00000000-0005-0000-0000-000062050000}"/>
    <cellStyle name="Normal 3 20 15" xfId="1388" xr:uid="{00000000-0005-0000-0000-000063050000}"/>
    <cellStyle name="Normal 3 20 16" xfId="1389" xr:uid="{00000000-0005-0000-0000-000064050000}"/>
    <cellStyle name="Normal 3 20 17" xfId="1390" xr:uid="{00000000-0005-0000-0000-000065050000}"/>
    <cellStyle name="Normal 3 20 18" xfId="1391" xr:uid="{00000000-0005-0000-0000-000066050000}"/>
    <cellStyle name="Normal 3 20 19" xfId="1392" xr:uid="{00000000-0005-0000-0000-000067050000}"/>
    <cellStyle name="Normal 3 20 2" xfId="1393" xr:uid="{00000000-0005-0000-0000-000068050000}"/>
    <cellStyle name="Normal 3 20 20" xfId="1394" xr:uid="{00000000-0005-0000-0000-000069050000}"/>
    <cellStyle name="Normal 3 20 21" xfId="1395" xr:uid="{00000000-0005-0000-0000-00006A050000}"/>
    <cellStyle name="Normal 3 20 22" xfId="1396" xr:uid="{00000000-0005-0000-0000-00006B050000}"/>
    <cellStyle name="Normal 3 20 23" xfId="1397" xr:uid="{00000000-0005-0000-0000-00006C050000}"/>
    <cellStyle name="Normal 3 20 3" xfId="1398" xr:uid="{00000000-0005-0000-0000-00006D050000}"/>
    <cellStyle name="Normal 3 20 4" xfId="1399" xr:uid="{00000000-0005-0000-0000-00006E050000}"/>
    <cellStyle name="Normal 3 20 5" xfId="1400" xr:uid="{00000000-0005-0000-0000-00006F050000}"/>
    <cellStyle name="Normal 3 20 6" xfId="1401" xr:uid="{00000000-0005-0000-0000-000070050000}"/>
    <cellStyle name="Normal 3 20 7" xfId="1402" xr:uid="{00000000-0005-0000-0000-000071050000}"/>
    <cellStyle name="Normal 3 20 8" xfId="1403" xr:uid="{00000000-0005-0000-0000-000072050000}"/>
    <cellStyle name="Normal 3 20 9" xfId="1404" xr:uid="{00000000-0005-0000-0000-000073050000}"/>
    <cellStyle name="Normal 3 21" xfId="1405" xr:uid="{00000000-0005-0000-0000-000074050000}"/>
    <cellStyle name="Normal 3 21 10" xfId="1406" xr:uid="{00000000-0005-0000-0000-000075050000}"/>
    <cellStyle name="Normal 3 21 11" xfId="1407" xr:uid="{00000000-0005-0000-0000-000076050000}"/>
    <cellStyle name="Normal 3 21 12" xfId="1408" xr:uid="{00000000-0005-0000-0000-000077050000}"/>
    <cellStyle name="Normal 3 21 13" xfId="1409" xr:uid="{00000000-0005-0000-0000-000078050000}"/>
    <cellStyle name="Normal 3 21 14" xfId="1410" xr:uid="{00000000-0005-0000-0000-000079050000}"/>
    <cellStyle name="Normal 3 21 15" xfId="1411" xr:uid="{00000000-0005-0000-0000-00007A050000}"/>
    <cellStyle name="Normal 3 21 16" xfId="1412" xr:uid="{00000000-0005-0000-0000-00007B050000}"/>
    <cellStyle name="Normal 3 21 17" xfId="1413" xr:uid="{00000000-0005-0000-0000-00007C050000}"/>
    <cellStyle name="Normal 3 21 18" xfId="1414" xr:uid="{00000000-0005-0000-0000-00007D050000}"/>
    <cellStyle name="Normal 3 21 19" xfId="1415" xr:uid="{00000000-0005-0000-0000-00007E050000}"/>
    <cellStyle name="Normal 3 21 2" xfId="1416" xr:uid="{00000000-0005-0000-0000-00007F050000}"/>
    <cellStyle name="Normal 3 21 20" xfId="1417" xr:uid="{00000000-0005-0000-0000-000080050000}"/>
    <cellStyle name="Normal 3 21 21" xfId="1418" xr:uid="{00000000-0005-0000-0000-000081050000}"/>
    <cellStyle name="Normal 3 21 22" xfId="1419" xr:uid="{00000000-0005-0000-0000-000082050000}"/>
    <cellStyle name="Normal 3 21 23" xfId="1420" xr:uid="{00000000-0005-0000-0000-000083050000}"/>
    <cellStyle name="Normal 3 21 3" xfId="1421" xr:uid="{00000000-0005-0000-0000-000084050000}"/>
    <cellStyle name="Normal 3 21 4" xfId="1422" xr:uid="{00000000-0005-0000-0000-000085050000}"/>
    <cellStyle name="Normal 3 21 5" xfId="1423" xr:uid="{00000000-0005-0000-0000-000086050000}"/>
    <cellStyle name="Normal 3 21 6" xfId="1424" xr:uid="{00000000-0005-0000-0000-000087050000}"/>
    <cellStyle name="Normal 3 21 7" xfId="1425" xr:uid="{00000000-0005-0000-0000-000088050000}"/>
    <cellStyle name="Normal 3 21 8" xfId="1426" xr:uid="{00000000-0005-0000-0000-000089050000}"/>
    <cellStyle name="Normal 3 21 9" xfId="1427" xr:uid="{00000000-0005-0000-0000-00008A050000}"/>
    <cellStyle name="Normal 3 22" xfId="1428" xr:uid="{00000000-0005-0000-0000-00008B050000}"/>
    <cellStyle name="Normal 3 22 10" xfId="1429" xr:uid="{00000000-0005-0000-0000-00008C050000}"/>
    <cellStyle name="Normal 3 22 11" xfId="1430" xr:uid="{00000000-0005-0000-0000-00008D050000}"/>
    <cellStyle name="Normal 3 22 12" xfId="1431" xr:uid="{00000000-0005-0000-0000-00008E050000}"/>
    <cellStyle name="Normal 3 22 13" xfId="1432" xr:uid="{00000000-0005-0000-0000-00008F050000}"/>
    <cellStyle name="Normal 3 22 14" xfId="1433" xr:uid="{00000000-0005-0000-0000-000090050000}"/>
    <cellStyle name="Normal 3 22 15" xfId="1434" xr:uid="{00000000-0005-0000-0000-000091050000}"/>
    <cellStyle name="Normal 3 22 16" xfId="1435" xr:uid="{00000000-0005-0000-0000-000092050000}"/>
    <cellStyle name="Normal 3 22 17" xfId="1436" xr:uid="{00000000-0005-0000-0000-000093050000}"/>
    <cellStyle name="Normal 3 22 18" xfId="1437" xr:uid="{00000000-0005-0000-0000-000094050000}"/>
    <cellStyle name="Normal 3 22 19" xfId="1438" xr:uid="{00000000-0005-0000-0000-000095050000}"/>
    <cellStyle name="Normal 3 22 2" xfId="1439" xr:uid="{00000000-0005-0000-0000-000096050000}"/>
    <cellStyle name="Normal 3 22 20" xfId="1440" xr:uid="{00000000-0005-0000-0000-000097050000}"/>
    <cellStyle name="Normal 3 22 21" xfId="1441" xr:uid="{00000000-0005-0000-0000-000098050000}"/>
    <cellStyle name="Normal 3 22 22" xfId="1442" xr:uid="{00000000-0005-0000-0000-000099050000}"/>
    <cellStyle name="Normal 3 22 23" xfId="1443" xr:uid="{00000000-0005-0000-0000-00009A050000}"/>
    <cellStyle name="Normal 3 22 3" xfId="1444" xr:uid="{00000000-0005-0000-0000-00009B050000}"/>
    <cellStyle name="Normal 3 22 4" xfId="1445" xr:uid="{00000000-0005-0000-0000-00009C050000}"/>
    <cellStyle name="Normal 3 22 5" xfId="1446" xr:uid="{00000000-0005-0000-0000-00009D050000}"/>
    <cellStyle name="Normal 3 22 6" xfId="1447" xr:uid="{00000000-0005-0000-0000-00009E050000}"/>
    <cellStyle name="Normal 3 22 7" xfId="1448" xr:uid="{00000000-0005-0000-0000-00009F050000}"/>
    <cellStyle name="Normal 3 22 8" xfId="1449" xr:uid="{00000000-0005-0000-0000-0000A0050000}"/>
    <cellStyle name="Normal 3 22 9" xfId="1450" xr:uid="{00000000-0005-0000-0000-0000A1050000}"/>
    <cellStyle name="Normal 3 23" xfId="1451" xr:uid="{00000000-0005-0000-0000-0000A2050000}"/>
    <cellStyle name="Normal 3 23 10" xfId="1452" xr:uid="{00000000-0005-0000-0000-0000A3050000}"/>
    <cellStyle name="Normal 3 23 11" xfId="1453" xr:uid="{00000000-0005-0000-0000-0000A4050000}"/>
    <cellStyle name="Normal 3 23 12" xfId="1454" xr:uid="{00000000-0005-0000-0000-0000A5050000}"/>
    <cellStyle name="Normal 3 23 13" xfId="1455" xr:uid="{00000000-0005-0000-0000-0000A6050000}"/>
    <cellStyle name="Normal 3 23 14" xfId="1456" xr:uid="{00000000-0005-0000-0000-0000A7050000}"/>
    <cellStyle name="Normal 3 23 15" xfId="1457" xr:uid="{00000000-0005-0000-0000-0000A8050000}"/>
    <cellStyle name="Normal 3 23 16" xfId="1458" xr:uid="{00000000-0005-0000-0000-0000A9050000}"/>
    <cellStyle name="Normal 3 23 17" xfId="1459" xr:uid="{00000000-0005-0000-0000-0000AA050000}"/>
    <cellStyle name="Normal 3 23 18" xfId="1460" xr:uid="{00000000-0005-0000-0000-0000AB050000}"/>
    <cellStyle name="Normal 3 23 19" xfId="1461" xr:uid="{00000000-0005-0000-0000-0000AC050000}"/>
    <cellStyle name="Normal 3 23 2" xfId="1462" xr:uid="{00000000-0005-0000-0000-0000AD050000}"/>
    <cellStyle name="Normal 3 23 20" xfId="1463" xr:uid="{00000000-0005-0000-0000-0000AE050000}"/>
    <cellStyle name="Normal 3 23 21" xfId="1464" xr:uid="{00000000-0005-0000-0000-0000AF050000}"/>
    <cellStyle name="Normal 3 23 22" xfId="1465" xr:uid="{00000000-0005-0000-0000-0000B0050000}"/>
    <cellStyle name="Normal 3 23 23" xfId="1466" xr:uid="{00000000-0005-0000-0000-0000B1050000}"/>
    <cellStyle name="Normal 3 23 3" xfId="1467" xr:uid="{00000000-0005-0000-0000-0000B2050000}"/>
    <cellStyle name="Normal 3 23 4" xfId="1468" xr:uid="{00000000-0005-0000-0000-0000B3050000}"/>
    <cellStyle name="Normal 3 23 5" xfId="1469" xr:uid="{00000000-0005-0000-0000-0000B4050000}"/>
    <cellStyle name="Normal 3 23 6" xfId="1470" xr:uid="{00000000-0005-0000-0000-0000B5050000}"/>
    <cellStyle name="Normal 3 23 7" xfId="1471" xr:uid="{00000000-0005-0000-0000-0000B6050000}"/>
    <cellStyle name="Normal 3 23 8" xfId="1472" xr:uid="{00000000-0005-0000-0000-0000B7050000}"/>
    <cellStyle name="Normal 3 23 9" xfId="1473" xr:uid="{00000000-0005-0000-0000-0000B8050000}"/>
    <cellStyle name="Normal 3 24" xfId="1474" xr:uid="{00000000-0005-0000-0000-0000B9050000}"/>
    <cellStyle name="Normal 3 24 10" xfId="1475" xr:uid="{00000000-0005-0000-0000-0000BA050000}"/>
    <cellStyle name="Normal 3 24 11" xfId="1476" xr:uid="{00000000-0005-0000-0000-0000BB050000}"/>
    <cellStyle name="Normal 3 24 12" xfId="1477" xr:uid="{00000000-0005-0000-0000-0000BC050000}"/>
    <cellStyle name="Normal 3 24 13" xfId="1478" xr:uid="{00000000-0005-0000-0000-0000BD050000}"/>
    <cellStyle name="Normal 3 24 14" xfId="1479" xr:uid="{00000000-0005-0000-0000-0000BE050000}"/>
    <cellStyle name="Normal 3 24 15" xfId="1480" xr:uid="{00000000-0005-0000-0000-0000BF050000}"/>
    <cellStyle name="Normal 3 24 16" xfId="1481" xr:uid="{00000000-0005-0000-0000-0000C0050000}"/>
    <cellStyle name="Normal 3 24 17" xfId="1482" xr:uid="{00000000-0005-0000-0000-0000C1050000}"/>
    <cellStyle name="Normal 3 24 18" xfId="1483" xr:uid="{00000000-0005-0000-0000-0000C2050000}"/>
    <cellStyle name="Normal 3 24 19" xfId="1484" xr:uid="{00000000-0005-0000-0000-0000C3050000}"/>
    <cellStyle name="Normal 3 24 2" xfId="1485" xr:uid="{00000000-0005-0000-0000-0000C4050000}"/>
    <cellStyle name="Normal 3 24 20" xfId="1486" xr:uid="{00000000-0005-0000-0000-0000C5050000}"/>
    <cellStyle name="Normal 3 24 21" xfId="1487" xr:uid="{00000000-0005-0000-0000-0000C6050000}"/>
    <cellStyle name="Normal 3 24 22" xfId="1488" xr:uid="{00000000-0005-0000-0000-0000C7050000}"/>
    <cellStyle name="Normal 3 24 23" xfId="1489" xr:uid="{00000000-0005-0000-0000-0000C8050000}"/>
    <cellStyle name="Normal 3 24 3" xfId="1490" xr:uid="{00000000-0005-0000-0000-0000C9050000}"/>
    <cellStyle name="Normal 3 24 4" xfId="1491" xr:uid="{00000000-0005-0000-0000-0000CA050000}"/>
    <cellStyle name="Normal 3 24 5" xfId="1492" xr:uid="{00000000-0005-0000-0000-0000CB050000}"/>
    <cellStyle name="Normal 3 24 6" xfId="1493" xr:uid="{00000000-0005-0000-0000-0000CC050000}"/>
    <cellStyle name="Normal 3 24 7" xfId="1494" xr:uid="{00000000-0005-0000-0000-0000CD050000}"/>
    <cellStyle name="Normal 3 24 8" xfId="1495" xr:uid="{00000000-0005-0000-0000-0000CE050000}"/>
    <cellStyle name="Normal 3 24 9" xfId="1496" xr:uid="{00000000-0005-0000-0000-0000CF050000}"/>
    <cellStyle name="Normal 3 25" xfId="1497" xr:uid="{00000000-0005-0000-0000-0000D0050000}"/>
    <cellStyle name="Normal 3 25 10" xfId="1498" xr:uid="{00000000-0005-0000-0000-0000D1050000}"/>
    <cellStyle name="Normal 3 25 11" xfId="1499" xr:uid="{00000000-0005-0000-0000-0000D2050000}"/>
    <cellStyle name="Normal 3 25 12" xfId="1500" xr:uid="{00000000-0005-0000-0000-0000D3050000}"/>
    <cellStyle name="Normal 3 25 13" xfId="1501" xr:uid="{00000000-0005-0000-0000-0000D4050000}"/>
    <cellStyle name="Normal 3 25 14" xfId="1502" xr:uid="{00000000-0005-0000-0000-0000D5050000}"/>
    <cellStyle name="Normal 3 25 15" xfId="1503" xr:uid="{00000000-0005-0000-0000-0000D6050000}"/>
    <cellStyle name="Normal 3 25 16" xfId="1504" xr:uid="{00000000-0005-0000-0000-0000D7050000}"/>
    <cellStyle name="Normal 3 25 17" xfId="1505" xr:uid="{00000000-0005-0000-0000-0000D8050000}"/>
    <cellStyle name="Normal 3 25 18" xfId="1506" xr:uid="{00000000-0005-0000-0000-0000D9050000}"/>
    <cellStyle name="Normal 3 25 19" xfId="1507" xr:uid="{00000000-0005-0000-0000-0000DA050000}"/>
    <cellStyle name="Normal 3 25 2" xfId="1508" xr:uid="{00000000-0005-0000-0000-0000DB050000}"/>
    <cellStyle name="Normal 3 25 20" xfId="1509" xr:uid="{00000000-0005-0000-0000-0000DC050000}"/>
    <cellStyle name="Normal 3 25 21" xfId="1510" xr:uid="{00000000-0005-0000-0000-0000DD050000}"/>
    <cellStyle name="Normal 3 25 22" xfId="1511" xr:uid="{00000000-0005-0000-0000-0000DE050000}"/>
    <cellStyle name="Normal 3 25 23" xfId="1512" xr:uid="{00000000-0005-0000-0000-0000DF050000}"/>
    <cellStyle name="Normal 3 25 3" xfId="1513" xr:uid="{00000000-0005-0000-0000-0000E0050000}"/>
    <cellStyle name="Normal 3 25 4" xfId="1514" xr:uid="{00000000-0005-0000-0000-0000E1050000}"/>
    <cellStyle name="Normal 3 25 5" xfId="1515" xr:uid="{00000000-0005-0000-0000-0000E2050000}"/>
    <cellStyle name="Normal 3 25 6" xfId="1516" xr:uid="{00000000-0005-0000-0000-0000E3050000}"/>
    <cellStyle name="Normal 3 25 7" xfId="1517" xr:uid="{00000000-0005-0000-0000-0000E4050000}"/>
    <cellStyle name="Normal 3 25 8" xfId="1518" xr:uid="{00000000-0005-0000-0000-0000E5050000}"/>
    <cellStyle name="Normal 3 25 9" xfId="1519" xr:uid="{00000000-0005-0000-0000-0000E6050000}"/>
    <cellStyle name="Normal 3 26" xfId="1520" xr:uid="{00000000-0005-0000-0000-0000E7050000}"/>
    <cellStyle name="Normal 3 26 10" xfId="1521" xr:uid="{00000000-0005-0000-0000-0000E8050000}"/>
    <cellStyle name="Normal 3 26 11" xfId="1522" xr:uid="{00000000-0005-0000-0000-0000E9050000}"/>
    <cellStyle name="Normal 3 26 12" xfId="1523" xr:uid="{00000000-0005-0000-0000-0000EA050000}"/>
    <cellStyle name="Normal 3 26 13" xfId="1524" xr:uid="{00000000-0005-0000-0000-0000EB050000}"/>
    <cellStyle name="Normal 3 26 14" xfId="1525" xr:uid="{00000000-0005-0000-0000-0000EC050000}"/>
    <cellStyle name="Normal 3 26 15" xfId="1526" xr:uid="{00000000-0005-0000-0000-0000ED050000}"/>
    <cellStyle name="Normal 3 26 16" xfId="1527" xr:uid="{00000000-0005-0000-0000-0000EE050000}"/>
    <cellStyle name="Normal 3 26 17" xfId="1528" xr:uid="{00000000-0005-0000-0000-0000EF050000}"/>
    <cellStyle name="Normal 3 26 18" xfId="1529" xr:uid="{00000000-0005-0000-0000-0000F0050000}"/>
    <cellStyle name="Normal 3 26 19" xfId="1530" xr:uid="{00000000-0005-0000-0000-0000F1050000}"/>
    <cellStyle name="Normal 3 26 2" xfId="1531" xr:uid="{00000000-0005-0000-0000-0000F2050000}"/>
    <cellStyle name="Normal 3 26 20" xfId="1532" xr:uid="{00000000-0005-0000-0000-0000F3050000}"/>
    <cellStyle name="Normal 3 26 21" xfId="1533" xr:uid="{00000000-0005-0000-0000-0000F4050000}"/>
    <cellStyle name="Normal 3 26 22" xfId="1534" xr:uid="{00000000-0005-0000-0000-0000F5050000}"/>
    <cellStyle name="Normal 3 26 23" xfId="1535" xr:uid="{00000000-0005-0000-0000-0000F6050000}"/>
    <cellStyle name="Normal 3 26 3" xfId="1536" xr:uid="{00000000-0005-0000-0000-0000F7050000}"/>
    <cellStyle name="Normal 3 26 4" xfId="1537" xr:uid="{00000000-0005-0000-0000-0000F8050000}"/>
    <cellStyle name="Normal 3 26 5" xfId="1538" xr:uid="{00000000-0005-0000-0000-0000F9050000}"/>
    <cellStyle name="Normal 3 26 6" xfId="1539" xr:uid="{00000000-0005-0000-0000-0000FA050000}"/>
    <cellStyle name="Normal 3 26 7" xfId="1540" xr:uid="{00000000-0005-0000-0000-0000FB050000}"/>
    <cellStyle name="Normal 3 26 8" xfId="1541" xr:uid="{00000000-0005-0000-0000-0000FC050000}"/>
    <cellStyle name="Normal 3 26 9" xfId="1542" xr:uid="{00000000-0005-0000-0000-0000FD050000}"/>
    <cellStyle name="Normal 3 27" xfId="1543" xr:uid="{00000000-0005-0000-0000-0000FE050000}"/>
    <cellStyle name="Normal 3 27 10" xfId="1544" xr:uid="{00000000-0005-0000-0000-0000FF050000}"/>
    <cellStyle name="Normal 3 27 11" xfId="1545" xr:uid="{00000000-0005-0000-0000-000000060000}"/>
    <cellStyle name="Normal 3 27 12" xfId="1546" xr:uid="{00000000-0005-0000-0000-000001060000}"/>
    <cellStyle name="Normal 3 27 13" xfId="1547" xr:uid="{00000000-0005-0000-0000-000002060000}"/>
    <cellStyle name="Normal 3 27 14" xfId="1548" xr:uid="{00000000-0005-0000-0000-000003060000}"/>
    <cellStyle name="Normal 3 27 15" xfId="1549" xr:uid="{00000000-0005-0000-0000-000004060000}"/>
    <cellStyle name="Normal 3 27 16" xfId="1550" xr:uid="{00000000-0005-0000-0000-000005060000}"/>
    <cellStyle name="Normal 3 27 17" xfId="1551" xr:uid="{00000000-0005-0000-0000-000006060000}"/>
    <cellStyle name="Normal 3 27 18" xfId="1552" xr:uid="{00000000-0005-0000-0000-000007060000}"/>
    <cellStyle name="Normal 3 27 19" xfId="1553" xr:uid="{00000000-0005-0000-0000-000008060000}"/>
    <cellStyle name="Normal 3 27 2" xfId="1554" xr:uid="{00000000-0005-0000-0000-000009060000}"/>
    <cellStyle name="Normal 3 27 20" xfId="1555" xr:uid="{00000000-0005-0000-0000-00000A060000}"/>
    <cellStyle name="Normal 3 27 21" xfId="1556" xr:uid="{00000000-0005-0000-0000-00000B060000}"/>
    <cellStyle name="Normal 3 27 22" xfId="1557" xr:uid="{00000000-0005-0000-0000-00000C060000}"/>
    <cellStyle name="Normal 3 27 23" xfId="1558" xr:uid="{00000000-0005-0000-0000-00000D060000}"/>
    <cellStyle name="Normal 3 27 3" xfId="1559" xr:uid="{00000000-0005-0000-0000-00000E060000}"/>
    <cellStyle name="Normal 3 27 4" xfId="1560" xr:uid="{00000000-0005-0000-0000-00000F060000}"/>
    <cellStyle name="Normal 3 27 5" xfId="1561" xr:uid="{00000000-0005-0000-0000-000010060000}"/>
    <cellStyle name="Normal 3 27 6" xfId="1562" xr:uid="{00000000-0005-0000-0000-000011060000}"/>
    <cellStyle name="Normal 3 27 7" xfId="1563" xr:uid="{00000000-0005-0000-0000-000012060000}"/>
    <cellStyle name="Normal 3 27 8" xfId="1564" xr:uid="{00000000-0005-0000-0000-000013060000}"/>
    <cellStyle name="Normal 3 27 9" xfId="1565" xr:uid="{00000000-0005-0000-0000-000014060000}"/>
    <cellStyle name="Normal 3 28" xfId="1566" xr:uid="{00000000-0005-0000-0000-000015060000}"/>
    <cellStyle name="Normal 3 28 10" xfId="1567" xr:uid="{00000000-0005-0000-0000-000016060000}"/>
    <cellStyle name="Normal 3 28 11" xfId="1568" xr:uid="{00000000-0005-0000-0000-000017060000}"/>
    <cellStyle name="Normal 3 28 12" xfId="1569" xr:uid="{00000000-0005-0000-0000-000018060000}"/>
    <cellStyle name="Normal 3 28 13" xfId="1570" xr:uid="{00000000-0005-0000-0000-000019060000}"/>
    <cellStyle name="Normal 3 28 14" xfId="1571" xr:uid="{00000000-0005-0000-0000-00001A060000}"/>
    <cellStyle name="Normal 3 28 15" xfId="1572" xr:uid="{00000000-0005-0000-0000-00001B060000}"/>
    <cellStyle name="Normal 3 28 16" xfId="1573" xr:uid="{00000000-0005-0000-0000-00001C060000}"/>
    <cellStyle name="Normal 3 28 17" xfId="1574" xr:uid="{00000000-0005-0000-0000-00001D060000}"/>
    <cellStyle name="Normal 3 28 18" xfId="1575" xr:uid="{00000000-0005-0000-0000-00001E060000}"/>
    <cellStyle name="Normal 3 28 19" xfId="1576" xr:uid="{00000000-0005-0000-0000-00001F060000}"/>
    <cellStyle name="Normal 3 28 2" xfId="1577" xr:uid="{00000000-0005-0000-0000-000020060000}"/>
    <cellStyle name="Normal 3 28 20" xfId="1578" xr:uid="{00000000-0005-0000-0000-000021060000}"/>
    <cellStyle name="Normal 3 28 21" xfId="1579" xr:uid="{00000000-0005-0000-0000-000022060000}"/>
    <cellStyle name="Normal 3 28 22" xfId="1580" xr:uid="{00000000-0005-0000-0000-000023060000}"/>
    <cellStyle name="Normal 3 28 23" xfId="1581" xr:uid="{00000000-0005-0000-0000-000024060000}"/>
    <cellStyle name="Normal 3 28 3" xfId="1582" xr:uid="{00000000-0005-0000-0000-000025060000}"/>
    <cellStyle name="Normal 3 28 4" xfId="1583" xr:uid="{00000000-0005-0000-0000-000026060000}"/>
    <cellStyle name="Normal 3 28 5" xfId="1584" xr:uid="{00000000-0005-0000-0000-000027060000}"/>
    <cellStyle name="Normal 3 28 6" xfId="1585" xr:uid="{00000000-0005-0000-0000-000028060000}"/>
    <cellStyle name="Normal 3 28 7" xfId="1586" xr:uid="{00000000-0005-0000-0000-000029060000}"/>
    <cellStyle name="Normal 3 28 8" xfId="1587" xr:uid="{00000000-0005-0000-0000-00002A060000}"/>
    <cellStyle name="Normal 3 28 9" xfId="1588" xr:uid="{00000000-0005-0000-0000-00002B060000}"/>
    <cellStyle name="Normal 3 29" xfId="1589" xr:uid="{00000000-0005-0000-0000-00002C060000}"/>
    <cellStyle name="Normal 3 29 10" xfId="1590" xr:uid="{00000000-0005-0000-0000-00002D060000}"/>
    <cellStyle name="Normal 3 29 11" xfId="1591" xr:uid="{00000000-0005-0000-0000-00002E060000}"/>
    <cellStyle name="Normal 3 29 12" xfId="1592" xr:uid="{00000000-0005-0000-0000-00002F060000}"/>
    <cellStyle name="Normal 3 29 13" xfId="1593" xr:uid="{00000000-0005-0000-0000-000030060000}"/>
    <cellStyle name="Normal 3 29 14" xfId="1594" xr:uid="{00000000-0005-0000-0000-000031060000}"/>
    <cellStyle name="Normal 3 29 15" xfId="1595" xr:uid="{00000000-0005-0000-0000-000032060000}"/>
    <cellStyle name="Normal 3 29 16" xfId="1596" xr:uid="{00000000-0005-0000-0000-000033060000}"/>
    <cellStyle name="Normal 3 29 17" xfId="1597" xr:uid="{00000000-0005-0000-0000-000034060000}"/>
    <cellStyle name="Normal 3 29 18" xfId="1598" xr:uid="{00000000-0005-0000-0000-000035060000}"/>
    <cellStyle name="Normal 3 29 19" xfId="1599" xr:uid="{00000000-0005-0000-0000-000036060000}"/>
    <cellStyle name="Normal 3 29 2" xfId="1600" xr:uid="{00000000-0005-0000-0000-000037060000}"/>
    <cellStyle name="Normal 3 29 20" xfId="1601" xr:uid="{00000000-0005-0000-0000-000038060000}"/>
    <cellStyle name="Normal 3 29 21" xfId="1602" xr:uid="{00000000-0005-0000-0000-000039060000}"/>
    <cellStyle name="Normal 3 29 22" xfId="1603" xr:uid="{00000000-0005-0000-0000-00003A060000}"/>
    <cellStyle name="Normal 3 29 23" xfId="1604" xr:uid="{00000000-0005-0000-0000-00003B060000}"/>
    <cellStyle name="Normal 3 29 3" xfId="1605" xr:uid="{00000000-0005-0000-0000-00003C060000}"/>
    <cellStyle name="Normal 3 29 4" xfId="1606" xr:uid="{00000000-0005-0000-0000-00003D060000}"/>
    <cellStyle name="Normal 3 29 5" xfId="1607" xr:uid="{00000000-0005-0000-0000-00003E060000}"/>
    <cellStyle name="Normal 3 29 6" xfId="1608" xr:uid="{00000000-0005-0000-0000-00003F060000}"/>
    <cellStyle name="Normal 3 29 7" xfId="1609" xr:uid="{00000000-0005-0000-0000-000040060000}"/>
    <cellStyle name="Normal 3 29 8" xfId="1610" xr:uid="{00000000-0005-0000-0000-000041060000}"/>
    <cellStyle name="Normal 3 29 9" xfId="1611" xr:uid="{00000000-0005-0000-0000-000042060000}"/>
    <cellStyle name="Normal 3 3" xfId="1612" xr:uid="{00000000-0005-0000-0000-000043060000}"/>
    <cellStyle name="Normal 3 3 10" xfId="1613" xr:uid="{00000000-0005-0000-0000-000044060000}"/>
    <cellStyle name="Normal 3 3 11" xfId="1614" xr:uid="{00000000-0005-0000-0000-000045060000}"/>
    <cellStyle name="Normal 3 3 12" xfId="1615" xr:uid="{00000000-0005-0000-0000-000046060000}"/>
    <cellStyle name="Normal 3 3 13" xfId="1616" xr:uid="{00000000-0005-0000-0000-000047060000}"/>
    <cellStyle name="Normal 3 3 14" xfId="1617" xr:uid="{00000000-0005-0000-0000-000048060000}"/>
    <cellStyle name="Normal 3 3 15" xfId="1618" xr:uid="{00000000-0005-0000-0000-000049060000}"/>
    <cellStyle name="Normal 3 3 16" xfId="1619" xr:uid="{00000000-0005-0000-0000-00004A060000}"/>
    <cellStyle name="Normal 3 3 17" xfId="1620" xr:uid="{00000000-0005-0000-0000-00004B060000}"/>
    <cellStyle name="Normal 3 3 18" xfId="1621" xr:uid="{00000000-0005-0000-0000-00004C060000}"/>
    <cellStyle name="Normal 3 3 19" xfId="1622" xr:uid="{00000000-0005-0000-0000-00004D060000}"/>
    <cellStyle name="Normal 3 3 2" xfId="1623" xr:uid="{00000000-0005-0000-0000-00004E060000}"/>
    <cellStyle name="Normal 3 3 20" xfId="1624" xr:uid="{00000000-0005-0000-0000-00004F060000}"/>
    <cellStyle name="Normal 3 3 21" xfId="1625" xr:uid="{00000000-0005-0000-0000-000050060000}"/>
    <cellStyle name="Normal 3 3 22" xfId="1626" xr:uid="{00000000-0005-0000-0000-000051060000}"/>
    <cellStyle name="Normal 3 3 23" xfId="1627" xr:uid="{00000000-0005-0000-0000-000052060000}"/>
    <cellStyle name="Normal 3 3 3" xfId="1628" xr:uid="{00000000-0005-0000-0000-000053060000}"/>
    <cellStyle name="Normal 3 3 4" xfId="1629" xr:uid="{00000000-0005-0000-0000-000054060000}"/>
    <cellStyle name="Normal 3 3 5" xfId="1630" xr:uid="{00000000-0005-0000-0000-000055060000}"/>
    <cellStyle name="Normal 3 3 6" xfId="1631" xr:uid="{00000000-0005-0000-0000-000056060000}"/>
    <cellStyle name="Normal 3 3 7" xfId="1632" xr:uid="{00000000-0005-0000-0000-000057060000}"/>
    <cellStyle name="Normal 3 3 8" xfId="1633" xr:uid="{00000000-0005-0000-0000-000058060000}"/>
    <cellStyle name="Normal 3 3 9" xfId="1634" xr:uid="{00000000-0005-0000-0000-000059060000}"/>
    <cellStyle name="Normal 3 30" xfId="1635" xr:uid="{00000000-0005-0000-0000-00005A060000}"/>
    <cellStyle name="Normal 3 30 10" xfId="1636" xr:uid="{00000000-0005-0000-0000-00005B060000}"/>
    <cellStyle name="Normal 3 30 11" xfId="1637" xr:uid="{00000000-0005-0000-0000-00005C060000}"/>
    <cellStyle name="Normal 3 30 12" xfId="1638" xr:uid="{00000000-0005-0000-0000-00005D060000}"/>
    <cellStyle name="Normal 3 30 13" xfId="1639" xr:uid="{00000000-0005-0000-0000-00005E060000}"/>
    <cellStyle name="Normal 3 30 14" xfId="1640" xr:uid="{00000000-0005-0000-0000-00005F060000}"/>
    <cellStyle name="Normal 3 30 15" xfId="1641" xr:uid="{00000000-0005-0000-0000-000060060000}"/>
    <cellStyle name="Normal 3 30 16" xfId="1642" xr:uid="{00000000-0005-0000-0000-000061060000}"/>
    <cellStyle name="Normal 3 30 17" xfId="1643" xr:uid="{00000000-0005-0000-0000-000062060000}"/>
    <cellStyle name="Normal 3 30 18" xfId="1644" xr:uid="{00000000-0005-0000-0000-000063060000}"/>
    <cellStyle name="Normal 3 30 19" xfId="1645" xr:uid="{00000000-0005-0000-0000-000064060000}"/>
    <cellStyle name="Normal 3 30 2" xfId="1646" xr:uid="{00000000-0005-0000-0000-000065060000}"/>
    <cellStyle name="Normal 3 30 20" xfId="1647" xr:uid="{00000000-0005-0000-0000-000066060000}"/>
    <cellStyle name="Normal 3 30 21" xfId="1648" xr:uid="{00000000-0005-0000-0000-000067060000}"/>
    <cellStyle name="Normal 3 30 22" xfId="1649" xr:uid="{00000000-0005-0000-0000-000068060000}"/>
    <cellStyle name="Normal 3 30 23" xfId="1650" xr:uid="{00000000-0005-0000-0000-000069060000}"/>
    <cellStyle name="Normal 3 30 3" xfId="1651" xr:uid="{00000000-0005-0000-0000-00006A060000}"/>
    <cellStyle name="Normal 3 30 4" xfId="1652" xr:uid="{00000000-0005-0000-0000-00006B060000}"/>
    <cellStyle name="Normal 3 30 5" xfId="1653" xr:uid="{00000000-0005-0000-0000-00006C060000}"/>
    <cellStyle name="Normal 3 30 6" xfId="1654" xr:uid="{00000000-0005-0000-0000-00006D060000}"/>
    <cellStyle name="Normal 3 30 7" xfId="1655" xr:uid="{00000000-0005-0000-0000-00006E060000}"/>
    <cellStyle name="Normal 3 30 8" xfId="1656" xr:uid="{00000000-0005-0000-0000-00006F060000}"/>
    <cellStyle name="Normal 3 30 9" xfId="1657" xr:uid="{00000000-0005-0000-0000-000070060000}"/>
    <cellStyle name="Normal 3 31" xfId="1658" xr:uid="{00000000-0005-0000-0000-000071060000}"/>
    <cellStyle name="Normal 3 31 10" xfId="1659" xr:uid="{00000000-0005-0000-0000-000072060000}"/>
    <cellStyle name="Normal 3 31 11" xfId="1660" xr:uid="{00000000-0005-0000-0000-000073060000}"/>
    <cellStyle name="Normal 3 31 12" xfId="1661" xr:uid="{00000000-0005-0000-0000-000074060000}"/>
    <cellStyle name="Normal 3 31 13" xfId="1662" xr:uid="{00000000-0005-0000-0000-000075060000}"/>
    <cellStyle name="Normal 3 31 14" xfId="1663" xr:uid="{00000000-0005-0000-0000-000076060000}"/>
    <cellStyle name="Normal 3 31 15" xfId="1664" xr:uid="{00000000-0005-0000-0000-000077060000}"/>
    <cellStyle name="Normal 3 31 16" xfId="1665" xr:uid="{00000000-0005-0000-0000-000078060000}"/>
    <cellStyle name="Normal 3 31 17" xfId="1666" xr:uid="{00000000-0005-0000-0000-000079060000}"/>
    <cellStyle name="Normal 3 31 18" xfId="1667" xr:uid="{00000000-0005-0000-0000-00007A060000}"/>
    <cellStyle name="Normal 3 31 19" xfId="1668" xr:uid="{00000000-0005-0000-0000-00007B060000}"/>
    <cellStyle name="Normal 3 31 2" xfId="1669" xr:uid="{00000000-0005-0000-0000-00007C060000}"/>
    <cellStyle name="Normal 3 31 20" xfId="1670" xr:uid="{00000000-0005-0000-0000-00007D060000}"/>
    <cellStyle name="Normal 3 31 21" xfId="1671" xr:uid="{00000000-0005-0000-0000-00007E060000}"/>
    <cellStyle name="Normal 3 31 22" xfId="1672" xr:uid="{00000000-0005-0000-0000-00007F060000}"/>
    <cellStyle name="Normal 3 31 23" xfId="1673" xr:uid="{00000000-0005-0000-0000-000080060000}"/>
    <cellStyle name="Normal 3 31 3" xfId="1674" xr:uid="{00000000-0005-0000-0000-000081060000}"/>
    <cellStyle name="Normal 3 31 4" xfId="1675" xr:uid="{00000000-0005-0000-0000-000082060000}"/>
    <cellStyle name="Normal 3 31 5" xfId="1676" xr:uid="{00000000-0005-0000-0000-000083060000}"/>
    <cellStyle name="Normal 3 31 6" xfId="1677" xr:uid="{00000000-0005-0000-0000-000084060000}"/>
    <cellStyle name="Normal 3 31 7" xfId="1678" xr:uid="{00000000-0005-0000-0000-000085060000}"/>
    <cellStyle name="Normal 3 31 8" xfId="1679" xr:uid="{00000000-0005-0000-0000-000086060000}"/>
    <cellStyle name="Normal 3 31 9" xfId="1680" xr:uid="{00000000-0005-0000-0000-000087060000}"/>
    <cellStyle name="Normal 3 32" xfId="1681" xr:uid="{00000000-0005-0000-0000-000088060000}"/>
    <cellStyle name="Normal 3 32 10" xfId="1682" xr:uid="{00000000-0005-0000-0000-000089060000}"/>
    <cellStyle name="Normal 3 32 11" xfId="1683" xr:uid="{00000000-0005-0000-0000-00008A060000}"/>
    <cellStyle name="Normal 3 32 12" xfId="1684" xr:uid="{00000000-0005-0000-0000-00008B060000}"/>
    <cellStyle name="Normal 3 32 13" xfId="1685" xr:uid="{00000000-0005-0000-0000-00008C060000}"/>
    <cellStyle name="Normal 3 32 14" xfId="1686" xr:uid="{00000000-0005-0000-0000-00008D060000}"/>
    <cellStyle name="Normal 3 32 15" xfId="1687" xr:uid="{00000000-0005-0000-0000-00008E060000}"/>
    <cellStyle name="Normal 3 32 16" xfId="1688" xr:uid="{00000000-0005-0000-0000-00008F060000}"/>
    <cellStyle name="Normal 3 32 17" xfId="1689" xr:uid="{00000000-0005-0000-0000-000090060000}"/>
    <cellStyle name="Normal 3 32 18" xfId="1690" xr:uid="{00000000-0005-0000-0000-000091060000}"/>
    <cellStyle name="Normal 3 32 19" xfId="1691" xr:uid="{00000000-0005-0000-0000-000092060000}"/>
    <cellStyle name="Normal 3 32 2" xfId="1692" xr:uid="{00000000-0005-0000-0000-000093060000}"/>
    <cellStyle name="Normal 3 32 20" xfId="1693" xr:uid="{00000000-0005-0000-0000-000094060000}"/>
    <cellStyle name="Normal 3 32 21" xfId="1694" xr:uid="{00000000-0005-0000-0000-000095060000}"/>
    <cellStyle name="Normal 3 32 22" xfId="1695" xr:uid="{00000000-0005-0000-0000-000096060000}"/>
    <cellStyle name="Normal 3 32 23" xfId="1696" xr:uid="{00000000-0005-0000-0000-000097060000}"/>
    <cellStyle name="Normal 3 32 3" xfId="1697" xr:uid="{00000000-0005-0000-0000-000098060000}"/>
    <cellStyle name="Normal 3 32 4" xfId="1698" xr:uid="{00000000-0005-0000-0000-000099060000}"/>
    <cellStyle name="Normal 3 32 5" xfId="1699" xr:uid="{00000000-0005-0000-0000-00009A060000}"/>
    <cellStyle name="Normal 3 32 6" xfId="1700" xr:uid="{00000000-0005-0000-0000-00009B060000}"/>
    <cellStyle name="Normal 3 32 7" xfId="1701" xr:uid="{00000000-0005-0000-0000-00009C060000}"/>
    <cellStyle name="Normal 3 32 8" xfId="1702" xr:uid="{00000000-0005-0000-0000-00009D060000}"/>
    <cellStyle name="Normal 3 32 9" xfId="1703" xr:uid="{00000000-0005-0000-0000-00009E060000}"/>
    <cellStyle name="Normal 3 33" xfId="1704" xr:uid="{00000000-0005-0000-0000-00009F060000}"/>
    <cellStyle name="Normal 3 33 10" xfId="1705" xr:uid="{00000000-0005-0000-0000-0000A0060000}"/>
    <cellStyle name="Normal 3 33 11" xfId="1706" xr:uid="{00000000-0005-0000-0000-0000A1060000}"/>
    <cellStyle name="Normal 3 33 12" xfId="1707" xr:uid="{00000000-0005-0000-0000-0000A2060000}"/>
    <cellStyle name="Normal 3 33 13" xfId="1708" xr:uid="{00000000-0005-0000-0000-0000A3060000}"/>
    <cellStyle name="Normal 3 33 14" xfId="1709" xr:uid="{00000000-0005-0000-0000-0000A4060000}"/>
    <cellStyle name="Normal 3 33 15" xfId="1710" xr:uid="{00000000-0005-0000-0000-0000A5060000}"/>
    <cellStyle name="Normal 3 33 16" xfId="1711" xr:uid="{00000000-0005-0000-0000-0000A6060000}"/>
    <cellStyle name="Normal 3 33 17" xfId="1712" xr:uid="{00000000-0005-0000-0000-0000A7060000}"/>
    <cellStyle name="Normal 3 33 18" xfId="1713" xr:uid="{00000000-0005-0000-0000-0000A8060000}"/>
    <cellStyle name="Normal 3 33 19" xfId="1714" xr:uid="{00000000-0005-0000-0000-0000A9060000}"/>
    <cellStyle name="Normal 3 33 2" xfId="1715" xr:uid="{00000000-0005-0000-0000-0000AA060000}"/>
    <cellStyle name="Normal 3 33 20" xfId="1716" xr:uid="{00000000-0005-0000-0000-0000AB060000}"/>
    <cellStyle name="Normal 3 33 21" xfId="1717" xr:uid="{00000000-0005-0000-0000-0000AC060000}"/>
    <cellStyle name="Normal 3 33 22" xfId="1718" xr:uid="{00000000-0005-0000-0000-0000AD060000}"/>
    <cellStyle name="Normal 3 33 23" xfId="1719" xr:uid="{00000000-0005-0000-0000-0000AE060000}"/>
    <cellStyle name="Normal 3 33 3" xfId="1720" xr:uid="{00000000-0005-0000-0000-0000AF060000}"/>
    <cellStyle name="Normal 3 33 4" xfId="1721" xr:uid="{00000000-0005-0000-0000-0000B0060000}"/>
    <cellStyle name="Normal 3 33 5" xfId="1722" xr:uid="{00000000-0005-0000-0000-0000B1060000}"/>
    <cellStyle name="Normal 3 33 6" xfId="1723" xr:uid="{00000000-0005-0000-0000-0000B2060000}"/>
    <cellStyle name="Normal 3 33 7" xfId="1724" xr:uid="{00000000-0005-0000-0000-0000B3060000}"/>
    <cellStyle name="Normal 3 33 8" xfId="1725" xr:uid="{00000000-0005-0000-0000-0000B4060000}"/>
    <cellStyle name="Normal 3 33 9" xfId="1726" xr:uid="{00000000-0005-0000-0000-0000B5060000}"/>
    <cellStyle name="Normal 3 34" xfId="1727" xr:uid="{00000000-0005-0000-0000-0000B6060000}"/>
    <cellStyle name="Normal 3 35" xfId="1728" xr:uid="{00000000-0005-0000-0000-0000B7060000}"/>
    <cellStyle name="Normal 3 36" xfId="1729" xr:uid="{00000000-0005-0000-0000-0000B8060000}"/>
    <cellStyle name="Normal 3 37" xfId="1730" xr:uid="{00000000-0005-0000-0000-0000B9060000}"/>
    <cellStyle name="Normal 3 38" xfId="1731" xr:uid="{00000000-0005-0000-0000-0000BA060000}"/>
    <cellStyle name="Normal 3 39" xfId="1732" xr:uid="{00000000-0005-0000-0000-0000BB060000}"/>
    <cellStyle name="Normal 3 4" xfId="1733" xr:uid="{00000000-0005-0000-0000-0000BC060000}"/>
    <cellStyle name="Normal 3 4 10" xfId="1734" xr:uid="{00000000-0005-0000-0000-0000BD060000}"/>
    <cellStyle name="Normal 3 4 11" xfId="1735" xr:uid="{00000000-0005-0000-0000-0000BE060000}"/>
    <cellStyle name="Normal 3 4 12" xfId="1736" xr:uid="{00000000-0005-0000-0000-0000BF060000}"/>
    <cellStyle name="Normal 3 4 13" xfId="1737" xr:uid="{00000000-0005-0000-0000-0000C0060000}"/>
    <cellStyle name="Normal 3 4 14" xfId="1738" xr:uid="{00000000-0005-0000-0000-0000C1060000}"/>
    <cellStyle name="Normal 3 4 15" xfId="1739" xr:uid="{00000000-0005-0000-0000-0000C2060000}"/>
    <cellStyle name="Normal 3 4 16" xfId="1740" xr:uid="{00000000-0005-0000-0000-0000C3060000}"/>
    <cellStyle name="Normal 3 4 17" xfId="1741" xr:uid="{00000000-0005-0000-0000-0000C4060000}"/>
    <cellStyle name="Normal 3 4 18" xfId="1742" xr:uid="{00000000-0005-0000-0000-0000C5060000}"/>
    <cellStyle name="Normal 3 4 19" xfId="1743" xr:uid="{00000000-0005-0000-0000-0000C6060000}"/>
    <cellStyle name="Normal 3 4 2" xfId="1744" xr:uid="{00000000-0005-0000-0000-0000C7060000}"/>
    <cellStyle name="Normal 3 4 20" xfId="1745" xr:uid="{00000000-0005-0000-0000-0000C8060000}"/>
    <cellStyle name="Normal 3 4 21" xfId="1746" xr:uid="{00000000-0005-0000-0000-0000C9060000}"/>
    <cellStyle name="Normal 3 4 22" xfId="1747" xr:uid="{00000000-0005-0000-0000-0000CA060000}"/>
    <cellStyle name="Normal 3 4 23" xfId="1748" xr:uid="{00000000-0005-0000-0000-0000CB060000}"/>
    <cellStyle name="Normal 3 4 3" xfId="1749" xr:uid="{00000000-0005-0000-0000-0000CC060000}"/>
    <cellStyle name="Normal 3 4 4" xfId="1750" xr:uid="{00000000-0005-0000-0000-0000CD060000}"/>
    <cellStyle name="Normal 3 4 5" xfId="1751" xr:uid="{00000000-0005-0000-0000-0000CE060000}"/>
    <cellStyle name="Normal 3 4 6" xfId="1752" xr:uid="{00000000-0005-0000-0000-0000CF060000}"/>
    <cellStyle name="Normal 3 4 7" xfId="1753" xr:uid="{00000000-0005-0000-0000-0000D0060000}"/>
    <cellStyle name="Normal 3 4 8" xfId="1754" xr:uid="{00000000-0005-0000-0000-0000D1060000}"/>
    <cellStyle name="Normal 3 4 9" xfId="1755" xr:uid="{00000000-0005-0000-0000-0000D2060000}"/>
    <cellStyle name="Normal 3 40" xfId="1756" xr:uid="{00000000-0005-0000-0000-0000D3060000}"/>
    <cellStyle name="Normal 3 41" xfId="1757" xr:uid="{00000000-0005-0000-0000-0000D4060000}"/>
    <cellStyle name="Normal 3 42" xfId="1758" xr:uid="{00000000-0005-0000-0000-0000D5060000}"/>
    <cellStyle name="Normal 3 43" xfId="1759" xr:uid="{00000000-0005-0000-0000-0000D6060000}"/>
    <cellStyle name="Normal 3 44" xfId="1760" xr:uid="{00000000-0005-0000-0000-0000D7060000}"/>
    <cellStyle name="Normal 3 45" xfId="1761" xr:uid="{00000000-0005-0000-0000-0000D8060000}"/>
    <cellStyle name="Normal 3 46" xfId="1762" xr:uid="{00000000-0005-0000-0000-0000D9060000}"/>
    <cellStyle name="Normal 3 47" xfId="1763" xr:uid="{00000000-0005-0000-0000-0000DA060000}"/>
    <cellStyle name="Normal 3 48" xfId="1764" xr:uid="{00000000-0005-0000-0000-0000DB060000}"/>
    <cellStyle name="Normal 3 49" xfId="1765" xr:uid="{00000000-0005-0000-0000-0000DC060000}"/>
    <cellStyle name="Normal 3 5" xfId="1766" xr:uid="{00000000-0005-0000-0000-0000DD060000}"/>
    <cellStyle name="Normal 3 5 10" xfId="1767" xr:uid="{00000000-0005-0000-0000-0000DE060000}"/>
    <cellStyle name="Normal 3 5 11" xfId="1768" xr:uid="{00000000-0005-0000-0000-0000DF060000}"/>
    <cellStyle name="Normal 3 5 12" xfId="1769" xr:uid="{00000000-0005-0000-0000-0000E0060000}"/>
    <cellStyle name="Normal 3 5 13" xfId="1770" xr:uid="{00000000-0005-0000-0000-0000E1060000}"/>
    <cellStyle name="Normal 3 5 14" xfId="1771" xr:uid="{00000000-0005-0000-0000-0000E2060000}"/>
    <cellStyle name="Normal 3 5 15" xfId="1772" xr:uid="{00000000-0005-0000-0000-0000E3060000}"/>
    <cellStyle name="Normal 3 5 16" xfId="1773" xr:uid="{00000000-0005-0000-0000-0000E4060000}"/>
    <cellStyle name="Normal 3 5 17" xfId="1774" xr:uid="{00000000-0005-0000-0000-0000E5060000}"/>
    <cellStyle name="Normal 3 5 18" xfId="1775" xr:uid="{00000000-0005-0000-0000-0000E6060000}"/>
    <cellStyle name="Normal 3 5 19" xfId="1776" xr:uid="{00000000-0005-0000-0000-0000E7060000}"/>
    <cellStyle name="Normal 3 5 2" xfId="1777" xr:uid="{00000000-0005-0000-0000-0000E8060000}"/>
    <cellStyle name="Normal 3 5 20" xfId="1778" xr:uid="{00000000-0005-0000-0000-0000E9060000}"/>
    <cellStyle name="Normal 3 5 21" xfId="1779" xr:uid="{00000000-0005-0000-0000-0000EA060000}"/>
    <cellStyle name="Normal 3 5 22" xfId="1780" xr:uid="{00000000-0005-0000-0000-0000EB060000}"/>
    <cellStyle name="Normal 3 5 23" xfId="1781" xr:uid="{00000000-0005-0000-0000-0000EC060000}"/>
    <cellStyle name="Normal 3 5 3" xfId="1782" xr:uid="{00000000-0005-0000-0000-0000ED060000}"/>
    <cellStyle name="Normal 3 5 4" xfId="1783" xr:uid="{00000000-0005-0000-0000-0000EE060000}"/>
    <cellStyle name="Normal 3 5 5" xfId="1784" xr:uid="{00000000-0005-0000-0000-0000EF060000}"/>
    <cellStyle name="Normal 3 5 6" xfId="1785" xr:uid="{00000000-0005-0000-0000-0000F0060000}"/>
    <cellStyle name="Normal 3 5 7" xfId="1786" xr:uid="{00000000-0005-0000-0000-0000F1060000}"/>
    <cellStyle name="Normal 3 5 8" xfId="1787" xr:uid="{00000000-0005-0000-0000-0000F2060000}"/>
    <cellStyle name="Normal 3 5 9" xfId="1788" xr:uid="{00000000-0005-0000-0000-0000F3060000}"/>
    <cellStyle name="Normal 3 50" xfId="1789" xr:uid="{00000000-0005-0000-0000-0000F4060000}"/>
    <cellStyle name="Normal 3 51" xfId="1790" xr:uid="{00000000-0005-0000-0000-0000F5060000}"/>
    <cellStyle name="Normal 3 52" xfId="1791" xr:uid="{00000000-0005-0000-0000-0000F6060000}"/>
    <cellStyle name="Normal 3 53" xfId="1792" xr:uid="{00000000-0005-0000-0000-0000F7060000}"/>
    <cellStyle name="Normal 3 54" xfId="1793" xr:uid="{00000000-0005-0000-0000-0000F8060000}"/>
    <cellStyle name="Normal 3 55" xfId="1794" xr:uid="{00000000-0005-0000-0000-0000F9060000}"/>
    <cellStyle name="Normal 3 56" xfId="1795" xr:uid="{00000000-0005-0000-0000-0000FA060000}"/>
    <cellStyle name="Normal 3 57" xfId="1796" xr:uid="{00000000-0005-0000-0000-0000FB060000}"/>
    <cellStyle name="Normal 3 58" xfId="1797" xr:uid="{00000000-0005-0000-0000-0000FC060000}"/>
    <cellStyle name="Normal 3 59" xfId="1798" xr:uid="{00000000-0005-0000-0000-0000FD060000}"/>
    <cellStyle name="Normal 3 6" xfId="1799" xr:uid="{00000000-0005-0000-0000-0000FE060000}"/>
    <cellStyle name="Normal 3 6 10" xfId="1800" xr:uid="{00000000-0005-0000-0000-0000FF060000}"/>
    <cellStyle name="Normal 3 6 11" xfId="1801" xr:uid="{00000000-0005-0000-0000-000000070000}"/>
    <cellStyle name="Normal 3 6 12" xfId="1802" xr:uid="{00000000-0005-0000-0000-000001070000}"/>
    <cellStyle name="Normal 3 6 13" xfId="1803" xr:uid="{00000000-0005-0000-0000-000002070000}"/>
    <cellStyle name="Normal 3 6 14" xfId="1804" xr:uid="{00000000-0005-0000-0000-000003070000}"/>
    <cellStyle name="Normal 3 6 15" xfId="1805" xr:uid="{00000000-0005-0000-0000-000004070000}"/>
    <cellStyle name="Normal 3 6 16" xfId="1806" xr:uid="{00000000-0005-0000-0000-000005070000}"/>
    <cellStyle name="Normal 3 6 17" xfId="1807" xr:uid="{00000000-0005-0000-0000-000006070000}"/>
    <cellStyle name="Normal 3 6 18" xfId="1808" xr:uid="{00000000-0005-0000-0000-000007070000}"/>
    <cellStyle name="Normal 3 6 19" xfId="1809" xr:uid="{00000000-0005-0000-0000-000008070000}"/>
    <cellStyle name="Normal 3 6 2" xfId="1810" xr:uid="{00000000-0005-0000-0000-000009070000}"/>
    <cellStyle name="Normal 3 6 20" xfId="1811" xr:uid="{00000000-0005-0000-0000-00000A070000}"/>
    <cellStyle name="Normal 3 6 21" xfId="1812" xr:uid="{00000000-0005-0000-0000-00000B070000}"/>
    <cellStyle name="Normal 3 6 22" xfId="1813" xr:uid="{00000000-0005-0000-0000-00000C070000}"/>
    <cellStyle name="Normal 3 6 23" xfId="1814" xr:uid="{00000000-0005-0000-0000-00000D070000}"/>
    <cellStyle name="Normal 3 6 3" xfId="1815" xr:uid="{00000000-0005-0000-0000-00000E070000}"/>
    <cellStyle name="Normal 3 6 4" xfId="1816" xr:uid="{00000000-0005-0000-0000-00000F070000}"/>
    <cellStyle name="Normal 3 6 5" xfId="1817" xr:uid="{00000000-0005-0000-0000-000010070000}"/>
    <cellStyle name="Normal 3 6 6" xfId="1818" xr:uid="{00000000-0005-0000-0000-000011070000}"/>
    <cellStyle name="Normal 3 6 7" xfId="1819" xr:uid="{00000000-0005-0000-0000-000012070000}"/>
    <cellStyle name="Normal 3 6 8" xfId="1820" xr:uid="{00000000-0005-0000-0000-000013070000}"/>
    <cellStyle name="Normal 3 6 9" xfId="1821" xr:uid="{00000000-0005-0000-0000-000014070000}"/>
    <cellStyle name="Normal 3 60" xfId="1822" xr:uid="{00000000-0005-0000-0000-000015070000}"/>
    <cellStyle name="Normal 3 61" xfId="1823" xr:uid="{00000000-0005-0000-0000-000016070000}"/>
    <cellStyle name="Normal 3 62" xfId="1824" xr:uid="{00000000-0005-0000-0000-000017070000}"/>
    <cellStyle name="Normal 3 63" xfId="1825" xr:uid="{00000000-0005-0000-0000-000018070000}"/>
    <cellStyle name="Normal 3 64" xfId="1826" xr:uid="{00000000-0005-0000-0000-000019070000}"/>
    <cellStyle name="Normal 3 65" xfId="1827" xr:uid="{00000000-0005-0000-0000-00001A070000}"/>
    <cellStyle name="Normal 3 66" xfId="1064" xr:uid="{00000000-0005-0000-0000-00001B070000}"/>
    <cellStyle name="Normal 3 67" xfId="2073" xr:uid="{00000000-0005-0000-0000-000030050000}"/>
    <cellStyle name="Normal 3 7" xfId="1828" xr:uid="{00000000-0005-0000-0000-00001C070000}"/>
    <cellStyle name="Normal 3 7 10" xfId="1829" xr:uid="{00000000-0005-0000-0000-00001D070000}"/>
    <cellStyle name="Normal 3 7 11" xfId="1830" xr:uid="{00000000-0005-0000-0000-00001E070000}"/>
    <cellStyle name="Normal 3 7 12" xfId="1831" xr:uid="{00000000-0005-0000-0000-00001F070000}"/>
    <cellStyle name="Normal 3 7 13" xfId="1832" xr:uid="{00000000-0005-0000-0000-000020070000}"/>
    <cellStyle name="Normal 3 7 14" xfId="1833" xr:uid="{00000000-0005-0000-0000-000021070000}"/>
    <cellStyle name="Normal 3 7 15" xfId="1834" xr:uid="{00000000-0005-0000-0000-000022070000}"/>
    <cellStyle name="Normal 3 7 16" xfId="1835" xr:uid="{00000000-0005-0000-0000-000023070000}"/>
    <cellStyle name="Normal 3 7 17" xfId="1836" xr:uid="{00000000-0005-0000-0000-000024070000}"/>
    <cellStyle name="Normal 3 7 18" xfId="1837" xr:uid="{00000000-0005-0000-0000-000025070000}"/>
    <cellStyle name="Normal 3 7 19" xfId="1838" xr:uid="{00000000-0005-0000-0000-000026070000}"/>
    <cellStyle name="Normal 3 7 2" xfId="1839" xr:uid="{00000000-0005-0000-0000-000027070000}"/>
    <cellStyle name="Normal 3 7 20" xfId="1840" xr:uid="{00000000-0005-0000-0000-000028070000}"/>
    <cellStyle name="Normal 3 7 21" xfId="1841" xr:uid="{00000000-0005-0000-0000-000029070000}"/>
    <cellStyle name="Normal 3 7 22" xfId="1842" xr:uid="{00000000-0005-0000-0000-00002A070000}"/>
    <cellStyle name="Normal 3 7 23" xfId="1843" xr:uid="{00000000-0005-0000-0000-00002B070000}"/>
    <cellStyle name="Normal 3 7 3" xfId="1844" xr:uid="{00000000-0005-0000-0000-00002C070000}"/>
    <cellStyle name="Normal 3 7 4" xfId="1845" xr:uid="{00000000-0005-0000-0000-00002D070000}"/>
    <cellStyle name="Normal 3 7 5" xfId="1846" xr:uid="{00000000-0005-0000-0000-00002E070000}"/>
    <cellStyle name="Normal 3 7 6" xfId="1847" xr:uid="{00000000-0005-0000-0000-00002F070000}"/>
    <cellStyle name="Normal 3 7 7" xfId="1848" xr:uid="{00000000-0005-0000-0000-000030070000}"/>
    <cellStyle name="Normal 3 7 8" xfId="1849" xr:uid="{00000000-0005-0000-0000-000031070000}"/>
    <cellStyle name="Normal 3 7 9" xfId="1850" xr:uid="{00000000-0005-0000-0000-000032070000}"/>
    <cellStyle name="Normal 3 7_Summary" xfId="2398" xr:uid="{00000000-0005-0000-0000-000045080000}"/>
    <cellStyle name="Normal 3 8" xfId="1851" xr:uid="{00000000-0005-0000-0000-000033070000}"/>
    <cellStyle name="Normal 3 8 10" xfId="1852" xr:uid="{00000000-0005-0000-0000-000034070000}"/>
    <cellStyle name="Normal 3 8 11" xfId="1853" xr:uid="{00000000-0005-0000-0000-000035070000}"/>
    <cellStyle name="Normal 3 8 12" xfId="1854" xr:uid="{00000000-0005-0000-0000-000036070000}"/>
    <cellStyle name="Normal 3 8 13" xfId="1855" xr:uid="{00000000-0005-0000-0000-000037070000}"/>
    <cellStyle name="Normal 3 8 14" xfId="1856" xr:uid="{00000000-0005-0000-0000-000038070000}"/>
    <cellStyle name="Normal 3 8 15" xfId="1857" xr:uid="{00000000-0005-0000-0000-000039070000}"/>
    <cellStyle name="Normal 3 8 16" xfId="1858" xr:uid="{00000000-0005-0000-0000-00003A070000}"/>
    <cellStyle name="Normal 3 8 17" xfId="1859" xr:uid="{00000000-0005-0000-0000-00003B070000}"/>
    <cellStyle name="Normal 3 8 18" xfId="1860" xr:uid="{00000000-0005-0000-0000-00003C070000}"/>
    <cellStyle name="Normal 3 8 19" xfId="1861" xr:uid="{00000000-0005-0000-0000-00003D070000}"/>
    <cellStyle name="Normal 3 8 2" xfId="1862" xr:uid="{00000000-0005-0000-0000-00003E070000}"/>
    <cellStyle name="Normal 3 8 20" xfId="1863" xr:uid="{00000000-0005-0000-0000-00003F070000}"/>
    <cellStyle name="Normal 3 8 21" xfId="1864" xr:uid="{00000000-0005-0000-0000-000040070000}"/>
    <cellStyle name="Normal 3 8 22" xfId="1865" xr:uid="{00000000-0005-0000-0000-000041070000}"/>
    <cellStyle name="Normal 3 8 23" xfId="1866" xr:uid="{00000000-0005-0000-0000-000042070000}"/>
    <cellStyle name="Normal 3 8 3" xfId="1867" xr:uid="{00000000-0005-0000-0000-000043070000}"/>
    <cellStyle name="Normal 3 8 4" xfId="1868" xr:uid="{00000000-0005-0000-0000-000044070000}"/>
    <cellStyle name="Normal 3 8 5" xfId="1869" xr:uid="{00000000-0005-0000-0000-000045070000}"/>
    <cellStyle name="Normal 3 8 6" xfId="1870" xr:uid="{00000000-0005-0000-0000-000046070000}"/>
    <cellStyle name="Normal 3 8 7" xfId="1871" xr:uid="{00000000-0005-0000-0000-000047070000}"/>
    <cellStyle name="Normal 3 8 8" xfId="1872" xr:uid="{00000000-0005-0000-0000-000048070000}"/>
    <cellStyle name="Normal 3 8 9" xfId="1873" xr:uid="{00000000-0005-0000-0000-000049070000}"/>
    <cellStyle name="Normal 3 9" xfId="1874" xr:uid="{00000000-0005-0000-0000-00004A070000}"/>
    <cellStyle name="Normal 3 9 10" xfId="1875" xr:uid="{00000000-0005-0000-0000-00004B070000}"/>
    <cellStyle name="Normal 3 9 11" xfId="1876" xr:uid="{00000000-0005-0000-0000-00004C070000}"/>
    <cellStyle name="Normal 3 9 12" xfId="1877" xr:uid="{00000000-0005-0000-0000-00004D070000}"/>
    <cellStyle name="Normal 3 9 13" xfId="1878" xr:uid="{00000000-0005-0000-0000-00004E070000}"/>
    <cellStyle name="Normal 3 9 14" xfId="1879" xr:uid="{00000000-0005-0000-0000-00004F070000}"/>
    <cellStyle name="Normal 3 9 15" xfId="1880" xr:uid="{00000000-0005-0000-0000-000050070000}"/>
    <cellStyle name="Normal 3 9 16" xfId="1881" xr:uid="{00000000-0005-0000-0000-000051070000}"/>
    <cellStyle name="Normal 3 9 17" xfId="1882" xr:uid="{00000000-0005-0000-0000-000052070000}"/>
    <cellStyle name="Normal 3 9 18" xfId="1883" xr:uid="{00000000-0005-0000-0000-000053070000}"/>
    <cellStyle name="Normal 3 9 19" xfId="1884" xr:uid="{00000000-0005-0000-0000-000054070000}"/>
    <cellStyle name="Normal 3 9 2" xfId="1885" xr:uid="{00000000-0005-0000-0000-000055070000}"/>
    <cellStyle name="Normal 3 9 20" xfId="1886" xr:uid="{00000000-0005-0000-0000-000056070000}"/>
    <cellStyle name="Normal 3 9 21" xfId="1887" xr:uid="{00000000-0005-0000-0000-000057070000}"/>
    <cellStyle name="Normal 3 9 22" xfId="1888" xr:uid="{00000000-0005-0000-0000-000058070000}"/>
    <cellStyle name="Normal 3 9 23" xfId="1889" xr:uid="{00000000-0005-0000-0000-000059070000}"/>
    <cellStyle name="Normal 3 9 3" xfId="1890" xr:uid="{00000000-0005-0000-0000-00005A070000}"/>
    <cellStyle name="Normal 3 9 4" xfId="1891" xr:uid="{00000000-0005-0000-0000-00005B070000}"/>
    <cellStyle name="Normal 3 9 5" xfId="1892" xr:uid="{00000000-0005-0000-0000-00005C070000}"/>
    <cellStyle name="Normal 3 9 6" xfId="1893" xr:uid="{00000000-0005-0000-0000-00005D070000}"/>
    <cellStyle name="Normal 3 9 7" xfId="1894" xr:uid="{00000000-0005-0000-0000-00005E070000}"/>
    <cellStyle name="Normal 3 9 8" xfId="1895" xr:uid="{00000000-0005-0000-0000-00005F070000}"/>
    <cellStyle name="Normal 3 9 9" xfId="1896" xr:uid="{00000000-0005-0000-0000-000060070000}"/>
    <cellStyle name="Normal 3 9_Summary" xfId="2399" xr:uid="{00000000-0005-0000-0000-000074080000}"/>
    <cellStyle name="Normal 3_Rates" xfId="2400" xr:uid="{00000000-0005-0000-0000-000075080000}"/>
    <cellStyle name="Normal 31" xfId="2007" xr:uid="{00000000-0005-0000-0000-000076080000}"/>
    <cellStyle name="Normal 4" xfId="52" xr:uid="{00000000-0005-0000-0000-000061070000}"/>
    <cellStyle name="Normal 4 2" xfId="1898" xr:uid="{00000000-0005-0000-0000-000062070000}"/>
    <cellStyle name="Normal 4 2 2" xfId="2076" xr:uid="{00000000-0005-0000-0000-000079080000}"/>
    <cellStyle name="Normal 4 2 3" xfId="2401" xr:uid="{00000000-0005-0000-0000-00007A080000}"/>
    <cellStyle name="Normal 4 2 4" xfId="2402" xr:uid="{00000000-0005-0000-0000-00007B080000}"/>
    <cellStyle name="Normal 4 2 5" xfId="2075" xr:uid="{00000000-0005-0000-0000-000078080000}"/>
    <cellStyle name="Normal 4 26" xfId="2403" xr:uid="{00000000-0005-0000-0000-00007C080000}"/>
    <cellStyle name="Normal 4 26 2" xfId="2404" xr:uid="{00000000-0005-0000-0000-00007D080000}"/>
    <cellStyle name="Normal 4 3" xfId="1897" xr:uid="{00000000-0005-0000-0000-000063070000}"/>
    <cellStyle name="Normal 4 3 2" xfId="2008" xr:uid="{00000000-0005-0000-0000-00007E080000}"/>
    <cellStyle name="Normal 4 4" xfId="2074" xr:uid="{00000000-0005-0000-0000-000077080000}"/>
    <cellStyle name="Normal 5" xfId="43" xr:uid="{00000000-0005-0000-0000-000064070000}"/>
    <cellStyle name="Normal 5 10" xfId="1899" xr:uid="{00000000-0005-0000-0000-000065070000}"/>
    <cellStyle name="Normal 5 11" xfId="1900" xr:uid="{00000000-0005-0000-0000-000066070000}"/>
    <cellStyle name="Normal 5 12" xfId="1901" xr:uid="{00000000-0005-0000-0000-000067070000}"/>
    <cellStyle name="Normal 5 13" xfId="1902" xr:uid="{00000000-0005-0000-0000-000068070000}"/>
    <cellStyle name="Normal 5 14" xfId="1903" xr:uid="{00000000-0005-0000-0000-000069070000}"/>
    <cellStyle name="Normal 5 15" xfId="1904" xr:uid="{00000000-0005-0000-0000-00006A070000}"/>
    <cellStyle name="Normal 5 16" xfId="1905" xr:uid="{00000000-0005-0000-0000-00006B070000}"/>
    <cellStyle name="Normal 5 17" xfId="1906" xr:uid="{00000000-0005-0000-0000-00006C070000}"/>
    <cellStyle name="Normal 5 18" xfId="1907" xr:uid="{00000000-0005-0000-0000-00006D070000}"/>
    <cellStyle name="Normal 5 19" xfId="1908" xr:uid="{00000000-0005-0000-0000-00006E070000}"/>
    <cellStyle name="Normal 5 2" xfId="1909" xr:uid="{00000000-0005-0000-0000-00006F070000}"/>
    <cellStyle name="Normal 5 2 10" xfId="1910" xr:uid="{00000000-0005-0000-0000-000070070000}"/>
    <cellStyle name="Normal 5 2 11" xfId="1911" xr:uid="{00000000-0005-0000-0000-000071070000}"/>
    <cellStyle name="Normal 5 2 12" xfId="1912" xr:uid="{00000000-0005-0000-0000-000072070000}"/>
    <cellStyle name="Normal 5 2 13" xfId="1913" xr:uid="{00000000-0005-0000-0000-000073070000}"/>
    <cellStyle name="Normal 5 2 14" xfId="1914" xr:uid="{00000000-0005-0000-0000-000074070000}"/>
    <cellStyle name="Normal 5 2 15" xfId="1915" xr:uid="{00000000-0005-0000-0000-000075070000}"/>
    <cellStyle name="Normal 5 2 16" xfId="1916" xr:uid="{00000000-0005-0000-0000-000076070000}"/>
    <cellStyle name="Normal 5 2 17" xfId="1917" xr:uid="{00000000-0005-0000-0000-000077070000}"/>
    <cellStyle name="Normal 5 2 18" xfId="1918" xr:uid="{00000000-0005-0000-0000-000078070000}"/>
    <cellStyle name="Normal 5 2 19" xfId="1919" xr:uid="{00000000-0005-0000-0000-000079070000}"/>
    <cellStyle name="Normal 5 2 2" xfId="1920" xr:uid="{00000000-0005-0000-0000-00007A070000}"/>
    <cellStyle name="Normal 5 2 20" xfId="1921" xr:uid="{00000000-0005-0000-0000-00007B070000}"/>
    <cellStyle name="Normal 5 2 21" xfId="1922" xr:uid="{00000000-0005-0000-0000-00007C070000}"/>
    <cellStyle name="Normal 5 2 22" xfId="1923" xr:uid="{00000000-0005-0000-0000-00007D070000}"/>
    <cellStyle name="Normal 5 2 23" xfId="1924" xr:uid="{00000000-0005-0000-0000-00007E070000}"/>
    <cellStyle name="Normal 5 2 3" xfId="1925" xr:uid="{00000000-0005-0000-0000-00007F070000}"/>
    <cellStyle name="Normal 5 2 4" xfId="1926" xr:uid="{00000000-0005-0000-0000-000080070000}"/>
    <cellStyle name="Normal 5 2 5" xfId="1927" xr:uid="{00000000-0005-0000-0000-000081070000}"/>
    <cellStyle name="Normal 5 2 6" xfId="1928" xr:uid="{00000000-0005-0000-0000-000082070000}"/>
    <cellStyle name="Normal 5 2 7" xfId="1929" xr:uid="{00000000-0005-0000-0000-000083070000}"/>
    <cellStyle name="Normal 5 2 8" xfId="1930" xr:uid="{00000000-0005-0000-0000-000084070000}"/>
    <cellStyle name="Normal 5 2 9" xfId="1931" xr:uid="{00000000-0005-0000-0000-000085070000}"/>
    <cellStyle name="Normal 5 20" xfId="1932" xr:uid="{00000000-0005-0000-0000-000086070000}"/>
    <cellStyle name="Normal 5 21" xfId="1933" xr:uid="{00000000-0005-0000-0000-000087070000}"/>
    <cellStyle name="Normal 5 22" xfId="1934" xr:uid="{00000000-0005-0000-0000-000088070000}"/>
    <cellStyle name="Normal 5 23" xfId="1935" xr:uid="{00000000-0005-0000-0000-000089070000}"/>
    <cellStyle name="Normal 5 24" xfId="1936" xr:uid="{00000000-0005-0000-0000-00008A070000}"/>
    <cellStyle name="Normal 5 25" xfId="2077" xr:uid="{00000000-0005-0000-0000-00007F080000}"/>
    <cellStyle name="Normal 5 3" xfId="1937" xr:uid="{00000000-0005-0000-0000-00008B070000}"/>
    <cellStyle name="Normal 5 4" xfId="1938" xr:uid="{00000000-0005-0000-0000-00008C070000}"/>
    <cellStyle name="Normal 5 5" xfId="1939" xr:uid="{00000000-0005-0000-0000-00008D070000}"/>
    <cellStyle name="Normal 5 6" xfId="1940" xr:uid="{00000000-0005-0000-0000-00008E070000}"/>
    <cellStyle name="Normal 5 7" xfId="1941" xr:uid="{00000000-0005-0000-0000-00008F070000}"/>
    <cellStyle name="Normal 5 8" xfId="1942" xr:uid="{00000000-0005-0000-0000-000090070000}"/>
    <cellStyle name="Normal 5 9" xfId="1943" xr:uid="{00000000-0005-0000-0000-000091070000}"/>
    <cellStyle name="Normal 5_Summary" xfId="2405" xr:uid="{00000000-0005-0000-0000-0000AD080000}"/>
    <cellStyle name="Normal 6" xfId="1944" xr:uid="{00000000-0005-0000-0000-000092070000}"/>
    <cellStyle name="Normal 6 2" xfId="2079" xr:uid="{00000000-0005-0000-0000-0000AF080000}"/>
    <cellStyle name="Normal 6 2 2" xfId="2080" xr:uid="{00000000-0005-0000-0000-0000B0080000}"/>
    <cellStyle name="Normal 6 2 2 2" xfId="2081" xr:uid="{00000000-0005-0000-0000-0000B1080000}"/>
    <cellStyle name="Normal 6 2 3" xfId="2082" xr:uid="{00000000-0005-0000-0000-0000B2080000}"/>
    <cellStyle name="Normal 6 3" xfId="2083" xr:uid="{00000000-0005-0000-0000-0000B3080000}"/>
    <cellStyle name="Normal 6 3 2" xfId="2084" xr:uid="{00000000-0005-0000-0000-0000B4080000}"/>
    <cellStyle name="Normal 6 4" xfId="2085" xr:uid="{00000000-0005-0000-0000-0000B5080000}"/>
    <cellStyle name="Normal 6 5" xfId="2078" xr:uid="{00000000-0005-0000-0000-0000AE080000}"/>
    <cellStyle name="Normal 7" xfId="1945" xr:uid="{00000000-0005-0000-0000-000093070000}"/>
    <cellStyle name="Normal 7 10" xfId="1946" xr:uid="{00000000-0005-0000-0000-000094070000}"/>
    <cellStyle name="Normal 7 11" xfId="1947" xr:uid="{00000000-0005-0000-0000-000095070000}"/>
    <cellStyle name="Normal 7 12" xfId="1948" xr:uid="{00000000-0005-0000-0000-000096070000}"/>
    <cellStyle name="Normal 7 13" xfId="1949" xr:uid="{00000000-0005-0000-0000-000097070000}"/>
    <cellStyle name="Normal 7 14" xfId="1950" xr:uid="{00000000-0005-0000-0000-000098070000}"/>
    <cellStyle name="Normal 7 15" xfId="1951" xr:uid="{00000000-0005-0000-0000-000099070000}"/>
    <cellStyle name="Normal 7 16" xfId="1952" xr:uid="{00000000-0005-0000-0000-00009A070000}"/>
    <cellStyle name="Normal 7 17" xfId="1953" xr:uid="{00000000-0005-0000-0000-00009B070000}"/>
    <cellStyle name="Normal 7 18" xfId="1954" xr:uid="{00000000-0005-0000-0000-00009C070000}"/>
    <cellStyle name="Normal 7 19" xfId="1955" xr:uid="{00000000-0005-0000-0000-00009D070000}"/>
    <cellStyle name="Normal 7 2" xfId="1956" xr:uid="{00000000-0005-0000-0000-00009E070000}"/>
    <cellStyle name="Normal 7 2 10" xfId="1957" xr:uid="{00000000-0005-0000-0000-00009F070000}"/>
    <cellStyle name="Normal 7 2 11" xfId="1958" xr:uid="{00000000-0005-0000-0000-0000A0070000}"/>
    <cellStyle name="Normal 7 2 12" xfId="1959" xr:uid="{00000000-0005-0000-0000-0000A1070000}"/>
    <cellStyle name="Normal 7 2 13" xfId="1960" xr:uid="{00000000-0005-0000-0000-0000A2070000}"/>
    <cellStyle name="Normal 7 2 14" xfId="1961" xr:uid="{00000000-0005-0000-0000-0000A3070000}"/>
    <cellStyle name="Normal 7 2 15" xfId="1962" xr:uid="{00000000-0005-0000-0000-0000A4070000}"/>
    <cellStyle name="Normal 7 2 16" xfId="1963" xr:uid="{00000000-0005-0000-0000-0000A5070000}"/>
    <cellStyle name="Normal 7 2 17" xfId="1964" xr:uid="{00000000-0005-0000-0000-0000A6070000}"/>
    <cellStyle name="Normal 7 2 18" xfId="1965" xr:uid="{00000000-0005-0000-0000-0000A7070000}"/>
    <cellStyle name="Normal 7 2 19" xfId="1966" xr:uid="{00000000-0005-0000-0000-0000A8070000}"/>
    <cellStyle name="Normal 7 2 2" xfId="1967" xr:uid="{00000000-0005-0000-0000-0000A9070000}"/>
    <cellStyle name="Normal 7 2 20" xfId="1968" xr:uid="{00000000-0005-0000-0000-0000AA070000}"/>
    <cellStyle name="Normal 7 2 21" xfId="1969" xr:uid="{00000000-0005-0000-0000-0000AB070000}"/>
    <cellStyle name="Normal 7 2 22" xfId="1970" xr:uid="{00000000-0005-0000-0000-0000AC070000}"/>
    <cellStyle name="Normal 7 2 23" xfId="1971" xr:uid="{00000000-0005-0000-0000-0000AD070000}"/>
    <cellStyle name="Normal 7 2 24" xfId="2087" xr:uid="{00000000-0005-0000-0000-0000C1080000}"/>
    <cellStyle name="Normal 7 2 3" xfId="1972" xr:uid="{00000000-0005-0000-0000-0000AE070000}"/>
    <cellStyle name="Normal 7 2 4" xfId="1973" xr:uid="{00000000-0005-0000-0000-0000AF070000}"/>
    <cellStyle name="Normal 7 2 5" xfId="1974" xr:uid="{00000000-0005-0000-0000-0000B0070000}"/>
    <cellStyle name="Normal 7 2 6" xfId="1975" xr:uid="{00000000-0005-0000-0000-0000B1070000}"/>
    <cellStyle name="Normal 7 2 7" xfId="1976" xr:uid="{00000000-0005-0000-0000-0000B2070000}"/>
    <cellStyle name="Normal 7 2 8" xfId="1977" xr:uid="{00000000-0005-0000-0000-0000B3070000}"/>
    <cellStyle name="Normal 7 2 9" xfId="1978" xr:uid="{00000000-0005-0000-0000-0000B4070000}"/>
    <cellStyle name="Normal 7 20" xfId="1979" xr:uid="{00000000-0005-0000-0000-0000B5070000}"/>
    <cellStyle name="Normal 7 21" xfId="1980" xr:uid="{00000000-0005-0000-0000-0000B6070000}"/>
    <cellStyle name="Normal 7 22" xfId="1981" xr:uid="{00000000-0005-0000-0000-0000B7070000}"/>
    <cellStyle name="Normal 7 23" xfId="1982" xr:uid="{00000000-0005-0000-0000-0000B8070000}"/>
    <cellStyle name="Normal 7 24" xfId="1983" xr:uid="{00000000-0005-0000-0000-0000B9070000}"/>
    <cellStyle name="Normal 7 25" xfId="2086" xr:uid="{00000000-0005-0000-0000-0000B6080000}"/>
    <cellStyle name="Normal 7 3" xfId="1984" xr:uid="{00000000-0005-0000-0000-0000BA070000}"/>
    <cellStyle name="Normal 7 4" xfId="1985" xr:uid="{00000000-0005-0000-0000-0000BB070000}"/>
    <cellStyle name="Normal 7 5" xfId="1986" xr:uid="{00000000-0005-0000-0000-0000BC070000}"/>
    <cellStyle name="Normal 7 6" xfId="1987" xr:uid="{00000000-0005-0000-0000-0000BD070000}"/>
    <cellStyle name="Normal 7 7" xfId="1988" xr:uid="{00000000-0005-0000-0000-0000BE070000}"/>
    <cellStyle name="Normal 7 8" xfId="1989" xr:uid="{00000000-0005-0000-0000-0000BF070000}"/>
    <cellStyle name="Normal 7 9" xfId="1990" xr:uid="{00000000-0005-0000-0000-0000C0070000}"/>
    <cellStyle name="Normal 8" xfId="1991" xr:uid="{00000000-0005-0000-0000-0000C1070000}"/>
    <cellStyle name="Normal 8 2" xfId="2089" xr:uid="{00000000-0005-0000-0000-0000E5080000}"/>
    <cellStyle name="Normal 8 2 2" xfId="2090" xr:uid="{00000000-0005-0000-0000-0000E6080000}"/>
    <cellStyle name="Normal 8 3" xfId="2091" xr:uid="{00000000-0005-0000-0000-0000E7080000}"/>
    <cellStyle name="Normal 8 4" xfId="2088" xr:uid="{00000000-0005-0000-0000-0000E4080000}"/>
    <cellStyle name="Normal 9" xfId="2092" xr:uid="{00000000-0005-0000-0000-0000E8080000}"/>
    <cellStyle name="Normal 9 2" xfId="2093" xr:uid="{00000000-0005-0000-0000-0000E9080000}"/>
    <cellStyle name="Normal 9 3" xfId="2406" xr:uid="{00000000-0005-0000-0000-0000EA080000}"/>
    <cellStyle name="Note" xfId="16" builtinId="10" customBuiltin="1"/>
    <cellStyle name="Note 2" xfId="1992" xr:uid="{00000000-0005-0000-0000-0000C3070000}"/>
    <cellStyle name="Note 2 2" xfId="2408" xr:uid="{00000000-0005-0000-0000-0000F0080000}"/>
    <cellStyle name="Note 2 2 2" xfId="2491" xr:uid="{00000000-0005-0000-0000-0000F1080000}"/>
    <cellStyle name="Note 2 2 3" xfId="2494" xr:uid="{00000000-0005-0000-0000-0000F2080000}"/>
    <cellStyle name="Note 2 3" xfId="2407" xr:uid="{00000000-0005-0000-0000-0000EF080000}"/>
    <cellStyle name="Note 3" xfId="2409" xr:uid="{00000000-0005-0000-0000-0000F3080000}"/>
    <cellStyle name="NumColmHd" xfId="2410" xr:uid="{00000000-0005-0000-0000-0000F4080000}"/>
    <cellStyle name="NumColmHd 2" xfId="2492" xr:uid="{00000000-0005-0000-0000-0000F5080000}"/>
    <cellStyle name="NumColmHd 3" xfId="2495" xr:uid="{00000000-0005-0000-0000-0000F6080000}"/>
    <cellStyle name="Output" xfId="11" builtinId="21" customBuiltin="1"/>
    <cellStyle name="Output 2" xfId="1993" xr:uid="{00000000-0005-0000-0000-0000C5070000}"/>
    <cellStyle name="Output 2 2" xfId="2493" xr:uid="{00000000-0005-0000-0000-0000F8080000}"/>
    <cellStyle name="Output 2 3" xfId="2496" xr:uid="{00000000-0005-0000-0000-0000F9080000}"/>
    <cellStyle name="Percent" xfId="1999" builtinId="5"/>
    <cellStyle name="Percent [0]" xfId="2411" xr:uid="{00000000-0005-0000-0000-0000FA080000}"/>
    <cellStyle name="Percent [00]" xfId="2412" xr:uid="{00000000-0005-0000-0000-0000FB080000}"/>
    <cellStyle name="Percent [2]" xfId="2413" xr:uid="{00000000-0005-0000-0000-0000FC080000}"/>
    <cellStyle name="Percent 10" xfId="2094" xr:uid="{00000000-0005-0000-0000-0000FD080000}"/>
    <cellStyle name="Percent 10 2" xfId="2095" xr:uid="{00000000-0005-0000-0000-0000FE080000}"/>
    <cellStyle name="Percent 10 2 2" xfId="2414" xr:uid="{00000000-0005-0000-0000-0000FF080000}"/>
    <cellStyle name="Percent 10 3" xfId="2415" xr:uid="{00000000-0005-0000-0000-000000090000}"/>
    <cellStyle name="Percent 11" xfId="2096" xr:uid="{00000000-0005-0000-0000-000001090000}"/>
    <cellStyle name="Percent 11 2" xfId="2097" xr:uid="{00000000-0005-0000-0000-000002090000}"/>
    <cellStyle name="Percent 12" xfId="2098" xr:uid="{00000000-0005-0000-0000-000003090000}"/>
    <cellStyle name="Percent 12 2" xfId="2416" xr:uid="{00000000-0005-0000-0000-000004090000}"/>
    <cellStyle name="Percent 13" xfId="2134" xr:uid="{00000000-0005-0000-0000-000005090000}"/>
    <cellStyle name="Percent 14" xfId="2417" xr:uid="{00000000-0005-0000-0000-000006090000}"/>
    <cellStyle name="Percent 15" xfId="2418" xr:uid="{00000000-0005-0000-0000-000007090000}"/>
    <cellStyle name="Percent 15 2" xfId="2419" xr:uid="{00000000-0005-0000-0000-000008090000}"/>
    <cellStyle name="Percent 16" xfId="2420" xr:uid="{00000000-0005-0000-0000-000009090000}"/>
    <cellStyle name="Percent 16 2" xfId="2421" xr:uid="{00000000-0005-0000-0000-00000A090000}"/>
    <cellStyle name="Percent 17" xfId="2422" xr:uid="{00000000-0005-0000-0000-00000B090000}"/>
    <cellStyle name="Percent 17 2" xfId="2423" xr:uid="{00000000-0005-0000-0000-00000C090000}"/>
    <cellStyle name="Percent 18" xfId="2424" xr:uid="{00000000-0005-0000-0000-00000D090000}"/>
    <cellStyle name="Percent 19" xfId="2425" xr:uid="{00000000-0005-0000-0000-00000E090000}"/>
    <cellStyle name="Percent 19 2" xfId="2426" xr:uid="{00000000-0005-0000-0000-00000F090000}"/>
    <cellStyle name="Percent 2" xfId="54" xr:uid="{00000000-0005-0000-0000-0000C7070000}"/>
    <cellStyle name="Percent 2 10" xfId="2005" xr:uid="{00000000-0005-0000-0000-0000C7070000}"/>
    <cellStyle name="Percent 2 2" xfId="2100" xr:uid="{00000000-0005-0000-0000-000011090000}"/>
    <cellStyle name="Percent 2 2 10" xfId="2427" xr:uid="{00000000-0005-0000-0000-000012090000}"/>
    <cellStyle name="Percent 2 2 10 2" xfId="2428" xr:uid="{00000000-0005-0000-0000-000013090000}"/>
    <cellStyle name="Percent 2 2 11" xfId="2429" xr:uid="{00000000-0005-0000-0000-000014090000}"/>
    <cellStyle name="Percent 2 2 12" xfId="2430" xr:uid="{00000000-0005-0000-0000-000015090000}"/>
    <cellStyle name="Percent 2 2 13" xfId="2431" xr:uid="{00000000-0005-0000-0000-000016090000}"/>
    <cellStyle name="Percent 2 2 2" xfId="2432" xr:uid="{00000000-0005-0000-0000-000017090000}"/>
    <cellStyle name="Percent 2 2 2 2" xfId="2433" xr:uid="{00000000-0005-0000-0000-000018090000}"/>
    <cellStyle name="Percent 2 2 2 3" xfId="2434" xr:uid="{00000000-0005-0000-0000-000019090000}"/>
    <cellStyle name="Percent 2 2 2 4" xfId="2435" xr:uid="{00000000-0005-0000-0000-00001A090000}"/>
    <cellStyle name="Percent 2 2 3" xfId="2436" xr:uid="{00000000-0005-0000-0000-00001B090000}"/>
    <cellStyle name="Percent 2 2 4" xfId="2437" xr:uid="{00000000-0005-0000-0000-00001C090000}"/>
    <cellStyle name="Percent 2 2 5" xfId="2438" xr:uid="{00000000-0005-0000-0000-00001D090000}"/>
    <cellStyle name="Percent 2 2 6" xfId="2439" xr:uid="{00000000-0005-0000-0000-00001E090000}"/>
    <cellStyle name="Percent 2 2 6 2" xfId="2440" xr:uid="{00000000-0005-0000-0000-00001F090000}"/>
    <cellStyle name="Percent 2 2 7" xfId="2441" xr:uid="{00000000-0005-0000-0000-000020090000}"/>
    <cellStyle name="Percent 2 2 7 2" xfId="2442" xr:uid="{00000000-0005-0000-0000-000021090000}"/>
    <cellStyle name="Percent 2 2 8" xfId="2443" xr:uid="{00000000-0005-0000-0000-000022090000}"/>
    <cellStyle name="Percent 2 2 8 2" xfId="2444" xr:uid="{00000000-0005-0000-0000-000023090000}"/>
    <cellStyle name="Percent 2 2 9" xfId="2445" xr:uid="{00000000-0005-0000-0000-000024090000}"/>
    <cellStyle name="Percent 2 2 9 2" xfId="2446" xr:uid="{00000000-0005-0000-0000-000025090000}"/>
    <cellStyle name="Percent 2 3" xfId="2101" xr:uid="{00000000-0005-0000-0000-000026090000}"/>
    <cellStyle name="Percent 2 3 2" xfId="2447" xr:uid="{00000000-0005-0000-0000-000027090000}"/>
    <cellStyle name="Percent 2 3 3" xfId="2448" xr:uid="{00000000-0005-0000-0000-000028090000}"/>
    <cellStyle name="Percent 2 3 4" xfId="2449" xr:uid="{00000000-0005-0000-0000-000029090000}"/>
    <cellStyle name="Percent 2 3 5" xfId="2450" xr:uid="{00000000-0005-0000-0000-00002A090000}"/>
    <cellStyle name="Percent 2 4" xfId="2102" xr:uid="{00000000-0005-0000-0000-00002B090000}"/>
    <cellStyle name="Percent 2 4 2" xfId="2451" xr:uid="{00000000-0005-0000-0000-00002C090000}"/>
    <cellStyle name="Percent 2 5" xfId="2452" xr:uid="{00000000-0005-0000-0000-00002D090000}"/>
    <cellStyle name="Percent 2 6" xfId="2453" xr:uid="{00000000-0005-0000-0000-00002E090000}"/>
    <cellStyle name="Percent 2 6 2" xfId="2454" xr:uid="{00000000-0005-0000-0000-00002F090000}"/>
    <cellStyle name="Percent 2 6 3" xfId="2455" xr:uid="{00000000-0005-0000-0000-000030090000}"/>
    <cellStyle name="Percent 2 6 4" xfId="2456" xr:uid="{00000000-0005-0000-0000-000031090000}"/>
    <cellStyle name="Percent 2 7" xfId="2457" xr:uid="{00000000-0005-0000-0000-000032090000}"/>
    <cellStyle name="Percent 2 8" xfId="2458" xr:uid="{00000000-0005-0000-0000-000033090000}"/>
    <cellStyle name="Percent 2 9" xfId="2099" xr:uid="{00000000-0005-0000-0000-000010090000}"/>
    <cellStyle name="Percent 20" xfId="2459" xr:uid="{00000000-0005-0000-0000-000034090000}"/>
    <cellStyle name="Percent 21" xfId="2460" xr:uid="{00000000-0005-0000-0000-000035090000}"/>
    <cellStyle name="Percent 22" xfId="2461" xr:uid="{00000000-0005-0000-0000-000036090000}"/>
    <cellStyle name="Percent 3" xfId="53" xr:uid="{00000000-0005-0000-0000-0000C8070000}"/>
    <cellStyle name="Percent 3 10" xfId="2103" xr:uid="{00000000-0005-0000-0000-000037090000}"/>
    <cellStyle name="Percent 3 11" xfId="2004" xr:uid="{00000000-0005-0000-0000-0000C8070000}"/>
    <cellStyle name="Percent 3 2" xfId="2104" xr:uid="{00000000-0005-0000-0000-000038090000}"/>
    <cellStyle name="Percent 3 2 2" xfId="2105" xr:uid="{00000000-0005-0000-0000-000039090000}"/>
    <cellStyle name="Percent 3 2 2 2" xfId="2106" xr:uid="{00000000-0005-0000-0000-00003A090000}"/>
    <cellStyle name="Percent 3 2 3" xfId="2107" xr:uid="{00000000-0005-0000-0000-00003B090000}"/>
    <cellStyle name="Percent 3 3" xfId="2108" xr:uid="{00000000-0005-0000-0000-00003C090000}"/>
    <cellStyle name="Percent 3 3 2" xfId="2109" xr:uid="{00000000-0005-0000-0000-00003D090000}"/>
    <cellStyle name="Percent 3 4" xfId="2110" xr:uid="{00000000-0005-0000-0000-00003E090000}"/>
    <cellStyle name="Percent 3 5" xfId="2462" xr:uid="{00000000-0005-0000-0000-00003F090000}"/>
    <cellStyle name="Percent 3 6" xfId="2463" xr:uid="{00000000-0005-0000-0000-000040090000}"/>
    <cellStyle name="Percent 3 7" xfId="2464" xr:uid="{00000000-0005-0000-0000-000041090000}"/>
    <cellStyle name="Percent 3 8" xfId="2465" xr:uid="{00000000-0005-0000-0000-000042090000}"/>
    <cellStyle name="Percent 3 9" xfId="2466" xr:uid="{00000000-0005-0000-0000-000043090000}"/>
    <cellStyle name="Percent 4" xfId="1994" xr:uid="{00000000-0005-0000-0000-0000C9070000}"/>
    <cellStyle name="Percent 4 2" xfId="2112" xr:uid="{00000000-0005-0000-0000-000045090000}"/>
    <cellStyle name="Percent 4 2 2" xfId="2113" xr:uid="{00000000-0005-0000-0000-000046090000}"/>
    <cellStyle name="Percent 4 3" xfId="2114" xr:uid="{00000000-0005-0000-0000-000047090000}"/>
    <cellStyle name="Percent 4 4" xfId="2115" xr:uid="{00000000-0005-0000-0000-000048090000}"/>
    <cellStyle name="Percent 4 5" xfId="2467" xr:uid="{00000000-0005-0000-0000-000049090000}"/>
    <cellStyle name="Percent 4 6" xfId="2111" xr:uid="{00000000-0005-0000-0000-000044090000}"/>
    <cellStyle name="Percent 5" xfId="2116" xr:uid="{00000000-0005-0000-0000-00004A090000}"/>
    <cellStyle name="Percent 5 2" xfId="2117" xr:uid="{00000000-0005-0000-0000-00004B090000}"/>
    <cellStyle name="Percent 5 2 2" xfId="2118" xr:uid="{00000000-0005-0000-0000-00004C090000}"/>
    <cellStyle name="Percent 5 2 2 2" xfId="2119" xr:uid="{00000000-0005-0000-0000-00004D090000}"/>
    <cellStyle name="Percent 5 2 3" xfId="2120" xr:uid="{00000000-0005-0000-0000-00004E090000}"/>
    <cellStyle name="Percent 5 3" xfId="2121" xr:uid="{00000000-0005-0000-0000-00004F090000}"/>
    <cellStyle name="Percent 5 3 2" xfId="2122" xr:uid="{00000000-0005-0000-0000-000050090000}"/>
    <cellStyle name="Percent 5 4" xfId="2123" xr:uid="{00000000-0005-0000-0000-000051090000}"/>
    <cellStyle name="Percent 6" xfId="2124" xr:uid="{00000000-0005-0000-0000-000052090000}"/>
    <cellStyle name="Percent 6 2" xfId="2125" xr:uid="{00000000-0005-0000-0000-000053090000}"/>
    <cellStyle name="Percent 6 2 2" xfId="2126" xr:uid="{00000000-0005-0000-0000-000054090000}"/>
    <cellStyle name="Percent 6 3" xfId="2127" xr:uid="{00000000-0005-0000-0000-000055090000}"/>
    <cellStyle name="Percent 7" xfId="2128" xr:uid="{00000000-0005-0000-0000-000056090000}"/>
    <cellStyle name="Percent 7 2" xfId="2129" xr:uid="{00000000-0005-0000-0000-000057090000}"/>
    <cellStyle name="Percent 8" xfId="2130" xr:uid="{00000000-0005-0000-0000-000058090000}"/>
    <cellStyle name="Percent 8 2" xfId="2468" xr:uid="{00000000-0005-0000-0000-000059090000}"/>
    <cellStyle name="Percent 9" xfId="2131" xr:uid="{00000000-0005-0000-0000-00005A090000}"/>
    <cellStyle name="Percent 9 2" xfId="2469" xr:uid="{00000000-0005-0000-0000-00005B090000}"/>
    <cellStyle name="Percent 9 3" xfId="2470" xr:uid="{00000000-0005-0000-0000-00005C090000}"/>
    <cellStyle name="PrePop Currency (0)" xfId="2471" xr:uid="{00000000-0005-0000-0000-00005D090000}"/>
    <cellStyle name="PrePop Currency (2)" xfId="2472" xr:uid="{00000000-0005-0000-0000-00005E090000}"/>
    <cellStyle name="PrePop Units (0)" xfId="2473" xr:uid="{00000000-0005-0000-0000-00005F090000}"/>
    <cellStyle name="PrePop Units (1)" xfId="2474" xr:uid="{00000000-0005-0000-0000-000060090000}"/>
    <cellStyle name="PrePop Units (2)" xfId="2475" xr:uid="{00000000-0005-0000-0000-000061090000}"/>
    <cellStyle name="RowLabel" xfId="2476" xr:uid="{00000000-0005-0000-0000-000062090000}"/>
    <cellStyle name="Text Indent A" xfId="2477" xr:uid="{00000000-0005-0000-0000-000063090000}"/>
    <cellStyle name="Text Indent B" xfId="2478" xr:uid="{00000000-0005-0000-0000-000064090000}"/>
    <cellStyle name="Text Indent C" xfId="2479" xr:uid="{00000000-0005-0000-0000-000065090000}"/>
    <cellStyle name="Title" xfId="2" builtinId="15" customBuiltin="1"/>
    <cellStyle name="Title 2" xfId="1995" xr:uid="{00000000-0005-0000-0000-0000CB070000}"/>
    <cellStyle name="Total" xfId="18" builtinId="25" customBuiltin="1"/>
    <cellStyle name="Total 2" xfId="1996" xr:uid="{00000000-0005-0000-0000-0000CD070000}"/>
    <cellStyle name="Total 2 2" xfId="2480" xr:uid="{00000000-0005-0000-0000-000067090000}"/>
    <cellStyle name="Unprot" xfId="2481" xr:uid="{00000000-0005-0000-0000-000068090000}"/>
    <cellStyle name="Unprot 2" xfId="2482" xr:uid="{00000000-0005-0000-0000-000069090000}"/>
    <cellStyle name="Unprot$" xfId="2483" xr:uid="{00000000-0005-0000-0000-00006A090000}"/>
    <cellStyle name="Unprotect" xfId="2484" xr:uid="{00000000-0005-0000-0000-00006B090000}"/>
    <cellStyle name="Warning Text" xfId="15" builtinId="11" customBuiltin="1"/>
    <cellStyle name="Warning Text 2" xfId="1997" xr:uid="{00000000-0005-0000-0000-0000CF070000}"/>
  </cellStyles>
  <dxfs count="4">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s>
  <tableStyles count="0" defaultTableStyle="TableStyleMedium2" defaultPivotStyle="PivotStyleLight16"/>
  <colors>
    <mruColors>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47625</xdr:rowOff>
    </xdr:from>
    <xdr:to>
      <xdr:col>1</xdr:col>
      <xdr:colOff>542925</xdr:colOff>
      <xdr:row>5</xdr:row>
      <xdr:rowOff>57150</xdr:rowOff>
    </xdr:to>
    <xdr:pic>
      <xdr:nvPicPr>
        <xdr:cNvPr id="4" name="Picture 3">
          <a:extLst>
            <a:ext uri="{FF2B5EF4-FFF2-40B4-BE49-F238E27FC236}">
              <a16:creationId xmlns:a16="http://schemas.microsoft.com/office/drawing/2014/main" id="{70B608AC-EA95-4E7B-9E11-D1529374E8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47625"/>
          <a:ext cx="451485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11</xdr:col>
      <xdr:colOff>76200</xdr:colOff>
      <xdr:row>39</xdr:row>
      <xdr:rowOff>170774</xdr:rowOff>
    </xdr:to>
    <xdr:pic>
      <xdr:nvPicPr>
        <xdr:cNvPr id="2" name="Picture 1">
          <a:extLst>
            <a:ext uri="{FF2B5EF4-FFF2-40B4-BE49-F238E27FC236}">
              <a16:creationId xmlns:a16="http://schemas.microsoft.com/office/drawing/2014/main" id="{007BF92D-1292-4B93-8561-FF66A9CA7636}"/>
            </a:ext>
          </a:extLst>
        </xdr:cNvPr>
        <xdr:cNvPicPr>
          <a:picLocks noChangeAspect="1"/>
        </xdr:cNvPicPr>
      </xdr:nvPicPr>
      <xdr:blipFill>
        <a:blip xmlns:r="http://schemas.openxmlformats.org/officeDocument/2006/relationships" r:embed="rId1"/>
        <a:stretch>
          <a:fillRect/>
        </a:stretch>
      </xdr:blipFill>
      <xdr:spPr>
        <a:xfrm>
          <a:off x="4552950" y="1362075"/>
          <a:ext cx="5410200" cy="6562049"/>
        </a:xfrm>
        <a:prstGeom prst="rect">
          <a:avLst/>
        </a:prstGeom>
      </xdr:spPr>
    </xdr:pic>
    <xdr:clientData/>
  </xdr:twoCellAnchor>
  <xdr:twoCellAnchor editAs="oneCell">
    <xdr:from>
      <xdr:col>3</xdr:col>
      <xdr:colOff>0</xdr:colOff>
      <xdr:row>40</xdr:row>
      <xdr:rowOff>180974</xdr:rowOff>
    </xdr:from>
    <xdr:to>
      <xdr:col>11</xdr:col>
      <xdr:colOff>266700</xdr:colOff>
      <xdr:row>90</xdr:row>
      <xdr:rowOff>18061</xdr:rowOff>
    </xdr:to>
    <xdr:pic>
      <xdr:nvPicPr>
        <xdr:cNvPr id="4" name="Picture 3">
          <a:extLst>
            <a:ext uri="{FF2B5EF4-FFF2-40B4-BE49-F238E27FC236}">
              <a16:creationId xmlns:a16="http://schemas.microsoft.com/office/drawing/2014/main" id="{CC29B39A-2352-4ED1-A826-E21E6D2478D8}"/>
            </a:ext>
          </a:extLst>
        </xdr:cNvPr>
        <xdr:cNvPicPr>
          <a:picLocks noChangeAspect="1"/>
        </xdr:cNvPicPr>
      </xdr:nvPicPr>
      <xdr:blipFill>
        <a:blip xmlns:r="http://schemas.openxmlformats.org/officeDocument/2006/relationships" r:embed="rId2"/>
        <a:stretch>
          <a:fillRect/>
        </a:stretch>
      </xdr:blipFill>
      <xdr:spPr>
        <a:xfrm>
          <a:off x="4552950" y="8115299"/>
          <a:ext cx="5600700" cy="8885837"/>
        </a:xfrm>
        <a:prstGeom prst="rect">
          <a:avLst/>
        </a:prstGeom>
      </xdr:spPr>
    </xdr:pic>
    <xdr:clientData/>
  </xdr:twoCellAnchor>
  <xdr:twoCellAnchor editAs="oneCell">
    <xdr:from>
      <xdr:col>13</xdr:col>
      <xdr:colOff>0</xdr:colOff>
      <xdr:row>4</xdr:row>
      <xdr:rowOff>0</xdr:rowOff>
    </xdr:from>
    <xdr:to>
      <xdr:col>21</xdr:col>
      <xdr:colOff>304800</xdr:colOff>
      <xdr:row>52</xdr:row>
      <xdr:rowOff>124719</xdr:rowOff>
    </xdr:to>
    <xdr:pic>
      <xdr:nvPicPr>
        <xdr:cNvPr id="6" name="Picture 5">
          <a:extLst>
            <a:ext uri="{FF2B5EF4-FFF2-40B4-BE49-F238E27FC236}">
              <a16:creationId xmlns:a16="http://schemas.microsoft.com/office/drawing/2014/main" id="{FF113CC3-BBBE-4B76-BFFC-7FAB736EFD88}"/>
            </a:ext>
          </a:extLst>
        </xdr:cNvPr>
        <xdr:cNvPicPr>
          <a:picLocks noChangeAspect="1"/>
        </xdr:cNvPicPr>
      </xdr:nvPicPr>
      <xdr:blipFill>
        <a:blip xmlns:r="http://schemas.openxmlformats.org/officeDocument/2006/relationships" r:embed="rId3"/>
        <a:stretch>
          <a:fillRect/>
        </a:stretch>
      </xdr:blipFill>
      <xdr:spPr>
        <a:xfrm>
          <a:off x="10458450" y="1181100"/>
          <a:ext cx="5638800" cy="9049644"/>
        </a:xfrm>
        <a:prstGeom prst="rect">
          <a:avLst/>
        </a:prstGeom>
      </xdr:spPr>
    </xdr:pic>
    <xdr:clientData/>
  </xdr:twoCellAnchor>
  <xdr:twoCellAnchor editAs="oneCell">
    <xdr:from>
      <xdr:col>12</xdr:col>
      <xdr:colOff>219074</xdr:colOff>
      <xdr:row>54</xdr:row>
      <xdr:rowOff>0</xdr:rowOff>
    </xdr:from>
    <xdr:to>
      <xdr:col>21</xdr:col>
      <xdr:colOff>257174</xdr:colOff>
      <xdr:row>104</xdr:row>
      <xdr:rowOff>81580</xdr:rowOff>
    </xdr:to>
    <xdr:pic>
      <xdr:nvPicPr>
        <xdr:cNvPr id="8" name="Picture 7">
          <a:extLst>
            <a:ext uri="{FF2B5EF4-FFF2-40B4-BE49-F238E27FC236}">
              <a16:creationId xmlns:a16="http://schemas.microsoft.com/office/drawing/2014/main" id="{0A86B5DC-4C27-40A0-93B6-1429916AC80E}"/>
            </a:ext>
          </a:extLst>
        </xdr:cNvPr>
        <xdr:cNvPicPr>
          <a:picLocks noChangeAspect="1"/>
        </xdr:cNvPicPr>
      </xdr:nvPicPr>
      <xdr:blipFill>
        <a:blip xmlns:r="http://schemas.openxmlformats.org/officeDocument/2006/relationships" r:embed="rId4"/>
        <a:stretch>
          <a:fillRect/>
        </a:stretch>
      </xdr:blipFill>
      <xdr:spPr>
        <a:xfrm>
          <a:off x="10458449" y="10467975"/>
          <a:ext cx="5591175" cy="9130330"/>
        </a:xfrm>
        <a:prstGeom prst="rect">
          <a:avLst/>
        </a:prstGeom>
      </xdr:spPr>
    </xdr:pic>
    <xdr:clientData/>
  </xdr:twoCellAnchor>
  <xdr:twoCellAnchor editAs="oneCell">
    <xdr:from>
      <xdr:col>13</xdr:col>
      <xdr:colOff>0</xdr:colOff>
      <xdr:row>105</xdr:row>
      <xdr:rowOff>0</xdr:rowOff>
    </xdr:from>
    <xdr:to>
      <xdr:col>21</xdr:col>
      <xdr:colOff>310192</xdr:colOff>
      <xdr:row>125</xdr:row>
      <xdr:rowOff>28575</xdr:rowOff>
    </xdr:to>
    <xdr:pic>
      <xdr:nvPicPr>
        <xdr:cNvPr id="10" name="Picture 9">
          <a:extLst>
            <a:ext uri="{FF2B5EF4-FFF2-40B4-BE49-F238E27FC236}">
              <a16:creationId xmlns:a16="http://schemas.microsoft.com/office/drawing/2014/main" id="{888FBB4A-8EE8-41AE-AB83-D1CE044477BA}"/>
            </a:ext>
          </a:extLst>
        </xdr:cNvPr>
        <xdr:cNvPicPr>
          <a:picLocks noChangeAspect="1"/>
        </xdr:cNvPicPr>
      </xdr:nvPicPr>
      <xdr:blipFill>
        <a:blip xmlns:r="http://schemas.openxmlformats.org/officeDocument/2006/relationships" r:embed="rId5"/>
        <a:stretch>
          <a:fillRect/>
        </a:stretch>
      </xdr:blipFill>
      <xdr:spPr>
        <a:xfrm>
          <a:off x="10458450" y="19697700"/>
          <a:ext cx="5644192" cy="3648075"/>
        </a:xfrm>
        <a:prstGeom prst="rect">
          <a:avLst/>
        </a:prstGeom>
      </xdr:spPr>
    </xdr:pic>
    <xdr:clientData/>
  </xdr:twoCellAnchor>
  <xdr:twoCellAnchor editAs="oneCell">
    <xdr:from>
      <xdr:col>23</xdr:col>
      <xdr:colOff>142874</xdr:colOff>
      <xdr:row>4</xdr:row>
      <xdr:rowOff>57150</xdr:rowOff>
    </xdr:from>
    <xdr:to>
      <xdr:col>31</xdr:col>
      <xdr:colOff>76199</xdr:colOff>
      <xdr:row>49</xdr:row>
      <xdr:rowOff>96434</xdr:rowOff>
    </xdr:to>
    <xdr:pic>
      <xdr:nvPicPr>
        <xdr:cNvPr id="12" name="Picture 11">
          <a:extLst>
            <a:ext uri="{FF2B5EF4-FFF2-40B4-BE49-F238E27FC236}">
              <a16:creationId xmlns:a16="http://schemas.microsoft.com/office/drawing/2014/main" id="{D2F58C48-D6BB-40C8-99E2-562566D2C363}"/>
            </a:ext>
          </a:extLst>
        </xdr:cNvPr>
        <xdr:cNvPicPr>
          <a:picLocks noChangeAspect="1"/>
        </xdr:cNvPicPr>
      </xdr:nvPicPr>
      <xdr:blipFill>
        <a:blip xmlns:r="http://schemas.openxmlformats.org/officeDocument/2006/relationships" r:embed="rId6"/>
        <a:stretch>
          <a:fillRect/>
        </a:stretch>
      </xdr:blipFill>
      <xdr:spPr>
        <a:xfrm>
          <a:off x="16516349" y="1238250"/>
          <a:ext cx="5267325" cy="8421284"/>
        </a:xfrm>
        <a:prstGeom prst="rect">
          <a:avLst/>
        </a:prstGeom>
      </xdr:spPr>
    </xdr:pic>
    <xdr:clientData/>
  </xdr:twoCellAnchor>
  <xdr:twoCellAnchor editAs="oneCell">
    <xdr:from>
      <xdr:col>23</xdr:col>
      <xdr:colOff>0</xdr:colOff>
      <xdr:row>50</xdr:row>
      <xdr:rowOff>0</xdr:rowOff>
    </xdr:from>
    <xdr:to>
      <xdr:col>31</xdr:col>
      <xdr:colOff>47625</xdr:colOff>
      <xdr:row>81</xdr:row>
      <xdr:rowOff>180271</xdr:rowOff>
    </xdr:to>
    <xdr:pic>
      <xdr:nvPicPr>
        <xdr:cNvPr id="14" name="Picture 13">
          <a:extLst>
            <a:ext uri="{FF2B5EF4-FFF2-40B4-BE49-F238E27FC236}">
              <a16:creationId xmlns:a16="http://schemas.microsoft.com/office/drawing/2014/main" id="{11F53382-36E8-4F99-B8ED-A7C575668A5B}"/>
            </a:ext>
          </a:extLst>
        </xdr:cNvPr>
        <xdr:cNvPicPr>
          <a:picLocks noChangeAspect="1"/>
        </xdr:cNvPicPr>
      </xdr:nvPicPr>
      <xdr:blipFill>
        <a:blip xmlns:r="http://schemas.openxmlformats.org/officeDocument/2006/relationships" r:embed="rId7"/>
        <a:stretch>
          <a:fillRect/>
        </a:stretch>
      </xdr:blipFill>
      <xdr:spPr>
        <a:xfrm>
          <a:off x="16373475" y="9744075"/>
          <a:ext cx="5381625" cy="5790496"/>
        </a:xfrm>
        <a:prstGeom prst="rect">
          <a:avLst/>
        </a:prstGeom>
      </xdr:spPr>
    </xdr:pic>
    <xdr:clientData/>
  </xdr:twoCellAnchor>
  <xdr:twoCellAnchor editAs="oneCell">
    <xdr:from>
      <xdr:col>33</xdr:col>
      <xdr:colOff>0</xdr:colOff>
      <xdr:row>5</xdr:row>
      <xdr:rowOff>0</xdr:rowOff>
    </xdr:from>
    <xdr:to>
      <xdr:col>41</xdr:col>
      <xdr:colOff>552450</xdr:colOff>
      <xdr:row>53</xdr:row>
      <xdr:rowOff>114149</xdr:rowOff>
    </xdr:to>
    <xdr:pic>
      <xdr:nvPicPr>
        <xdr:cNvPr id="16" name="Picture 15">
          <a:extLst>
            <a:ext uri="{FF2B5EF4-FFF2-40B4-BE49-F238E27FC236}">
              <a16:creationId xmlns:a16="http://schemas.microsoft.com/office/drawing/2014/main" id="{5DE7DC1F-4AF6-4811-A1F4-5D99BB10DEC0}"/>
            </a:ext>
          </a:extLst>
        </xdr:cNvPr>
        <xdr:cNvPicPr>
          <a:picLocks noChangeAspect="1"/>
        </xdr:cNvPicPr>
      </xdr:nvPicPr>
      <xdr:blipFill>
        <a:blip xmlns:r="http://schemas.openxmlformats.org/officeDocument/2006/relationships" r:embed="rId8"/>
        <a:stretch>
          <a:fillRect/>
        </a:stretch>
      </xdr:blipFill>
      <xdr:spPr>
        <a:xfrm>
          <a:off x="22374225" y="1362075"/>
          <a:ext cx="5886450" cy="9039074"/>
        </a:xfrm>
        <a:prstGeom prst="rect">
          <a:avLst/>
        </a:prstGeom>
      </xdr:spPr>
    </xdr:pic>
    <xdr:clientData/>
  </xdr:twoCellAnchor>
  <xdr:twoCellAnchor editAs="oneCell">
    <xdr:from>
      <xdr:col>33</xdr:col>
      <xdr:colOff>0</xdr:colOff>
      <xdr:row>54</xdr:row>
      <xdr:rowOff>0</xdr:rowOff>
    </xdr:from>
    <xdr:to>
      <xdr:col>41</xdr:col>
      <xdr:colOff>400050</xdr:colOff>
      <xdr:row>69</xdr:row>
      <xdr:rowOff>175615</xdr:rowOff>
    </xdr:to>
    <xdr:pic>
      <xdr:nvPicPr>
        <xdr:cNvPr id="18" name="Picture 17">
          <a:extLst>
            <a:ext uri="{FF2B5EF4-FFF2-40B4-BE49-F238E27FC236}">
              <a16:creationId xmlns:a16="http://schemas.microsoft.com/office/drawing/2014/main" id="{5CD9CF9D-37D1-473F-8362-8ECC6762C50E}"/>
            </a:ext>
          </a:extLst>
        </xdr:cNvPr>
        <xdr:cNvPicPr>
          <a:picLocks noChangeAspect="1"/>
        </xdr:cNvPicPr>
      </xdr:nvPicPr>
      <xdr:blipFill>
        <a:blip xmlns:r="http://schemas.openxmlformats.org/officeDocument/2006/relationships" r:embed="rId9"/>
        <a:stretch>
          <a:fillRect/>
        </a:stretch>
      </xdr:blipFill>
      <xdr:spPr>
        <a:xfrm>
          <a:off x="22374225" y="10467975"/>
          <a:ext cx="5734050" cy="2890240"/>
        </a:xfrm>
        <a:prstGeom prst="rect">
          <a:avLst/>
        </a:prstGeom>
      </xdr:spPr>
    </xdr:pic>
    <xdr:clientData/>
  </xdr:twoCellAnchor>
  <xdr:twoCellAnchor editAs="oneCell">
    <xdr:from>
      <xdr:col>32</xdr:col>
      <xdr:colOff>342899</xdr:colOff>
      <xdr:row>70</xdr:row>
      <xdr:rowOff>0</xdr:rowOff>
    </xdr:from>
    <xdr:to>
      <xdr:col>41</xdr:col>
      <xdr:colOff>581024</xdr:colOff>
      <xdr:row>122</xdr:row>
      <xdr:rowOff>138711</xdr:rowOff>
    </xdr:to>
    <xdr:pic>
      <xdr:nvPicPr>
        <xdr:cNvPr id="20" name="Picture 19">
          <a:extLst>
            <a:ext uri="{FF2B5EF4-FFF2-40B4-BE49-F238E27FC236}">
              <a16:creationId xmlns:a16="http://schemas.microsoft.com/office/drawing/2014/main" id="{AD15C89F-CBB3-40A1-8D9E-31B795662B72}"/>
            </a:ext>
          </a:extLst>
        </xdr:cNvPr>
        <xdr:cNvPicPr>
          <a:picLocks noChangeAspect="1"/>
        </xdr:cNvPicPr>
      </xdr:nvPicPr>
      <xdr:blipFill>
        <a:blip xmlns:r="http://schemas.openxmlformats.org/officeDocument/2006/relationships" r:embed="rId10"/>
        <a:stretch>
          <a:fillRect/>
        </a:stretch>
      </xdr:blipFill>
      <xdr:spPr>
        <a:xfrm>
          <a:off x="22374224" y="13363575"/>
          <a:ext cx="5915025" cy="9549411"/>
        </a:xfrm>
        <a:prstGeom prst="rect">
          <a:avLst/>
        </a:prstGeom>
      </xdr:spPr>
    </xdr:pic>
    <xdr:clientData/>
  </xdr:twoCellAnchor>
  <xdr:twoCellAnchor editAs="oneCell">
    <xdr:from>
      <xdr:col>33</xdr:col>
      <xdr:colOff>47624</xdr:colOff>
      <xdr:row>122</xdr:row>
      <xdr:rowOff>133350</xdr:rowOff>
    </xdr:from>
    <xdr:to>
      <xdr:col>41</xdr:col>
      <xdr:colOff>517436</xdr:colOff>
      <xdr:row>146</xdr:row>
      <xdr:rowOff>38100</xdr:rowOff>
    </xdr:to>
    <xdr:pic>
      <xdr:nvPicPr>
        <xdr:cNvPr id="44" name="Picture 43">
          <a:extLst>
            <a:ext uri="{FF2B5EF4-FFF2-40B4-BE49-F238E27FC236}">
              <a16:creationId xmlns:a16="http://schemas.microsoft.com/office/drawing/2014/main" id="{6FFE5598-25F6-425C-87D9-7FD8D1EE7E5C}"/>
            </a:ext>
          </a:extLst>
        </xdr:cNvPr>
        <xdr:cNvPicPr>
          <a:picLocks noChangeAspect="1"/>
        </xdr:cNvPicPr>
      </xdr:nvPicPr>
      <xdr:blipFill>
        <a:blip xmlns:r="http://schemas.openxmlformats.org/officeDocument/2006/relationships" r:embed="rId11"/>
        <a:stretch>
          <a:fillRect/>
        </a:stretch>
      </xdr:blipFill>
      <xdr:spPr>
        <a:xfrm>
          <a:off x="22421849" y="22907625"/>
          <a:ext cx="5803812" cy="4248150"/>
        </a:xfrm>
        <a:prstGeom prst="rect">
          <a:avLst/>
        </a:prstGeom>
      </xdr:spPr>
    </xdr:pic>
    <xdr:clientData/>
  </xdr:twoCellAnchor>
  <xdr:twoCellAnchor editAs="oneCell">
    <xdr:from>
      <xdr:col>43</xdr:col>
      <xdr:colOff>0</xdr:colOff>
      <xdr:row>4</xdr:row>
      <xdr:rowOff>180974</xdr:rowOff>
    </xdr:from>
    <xdr:to>
      <xdr:col>52</xdr:col>
      <xdr:colOff>114300</xdr:colOff>
      <xdr:row>37</xdr:row>
      <xdr:rowOff>134841</xdr:rowOff>
    </xdr:to>
    <xdr:pic>
      <xdr:nvPicPr>
        <xdr:cNvPr id="45" name="Picture 44">
          <a:extLst>
            <a:ext uri="{FF2B5EF4-FFF2-40B4-BE49-F238E27FC236}">
              <a16:creationId xmlns:a16="http://schemas.microsoft.com/office/drawing/2014/main" id="{DB64D892-3B3B-4514-8C7D-D899F7F7C387}"/>
            </a:ext>
          </a:extLst>
        </xdr:cNvPr>
        <xdr:cNvPicPr>
          <a:picLocks noChangeAspect="1"/>
        </xdr:cNvPicPr>
      </xdr:nvPicPr>
      <xdr:blipFill>
        <a:blip xmlns:r="http://schemas.openxmlformats.org/officeDocument/2006/relationships" r:embed="rId12"/>
        <a:stretch>
          <a:fillRect/>
        </a:stretch>
      </xdr:blipFill>
      <xdr:spPr>
        <a:xfrm>
          <a:off x="28717875" y="1362074"/>
          <a:ext cx="6115050" cy="6164167"/>
        </a:xfrm>
        <a:prstGeom prst="rect">
          <a:avLst/>
        </a:prstGeom>
      </xdr:spPr>
    </xdr:pic>
    <xdr:clientData/>
  </xdr:twoCellAnchor>
  <xdr:twoCellAnchor editAs="oneCell">
    <xdr:from>
      <xdr:col>42</xdr:col>
      <xdr:colOff>342899</xdr:colOff>
      <xdr:row>38</xdr:row>
      <xdr:rowOff>0</xdr:rowOff>
    </xdr:from>
    <xdr:to>
      <xdr:col>52</xdr:col>
      <xdr:colOff>219074</xdr:colOff>
      <xdr:row>93</xdr:row>
      <xdr:rowOff>168077</xdr:rowOff>
    </xdr:to>
    <xdr:pic>
      <xdr:nvPicPr>
        <xdr:cNvPr id="46" name="Picture 45">
          <a:extLst>
            <a:ext uri="{FF2B5EF4-FFF2-40B4-BE49-F238E27FC236}">
              <a16:creationId xmlns:a16="http://schemas.microsoft.com/office/drawing/2014/main" id="{032F3D97-DADD-4FDD-8C2E-ED06296C42DD}"/>
            </a:ext>
          </a:extLst>
        </xdr:cNvPr>
        <xdr:cNvPicPr>
          <a:picLocks noChangeAspect="1"/>
        </xdr:cNvPicPr>
      </xdr:nvPicPr>
      <xdr:blipFill>
        <a:blip xmlns:r="http://schemas.openxmlformats.org/officeDocument/2006/relationships" r:embed="rId13"/>
        <a:stretch>
          <a:fillRect/>
        </a:stretch>
      </xdr:blipFill>
      <xdr:spPr>
        <a:xfrm>
          <a:off x="28717874" y="7572375"/>
          <a:ext cx="6219825" cy="10121702"/>
        </a:xfrm>
        <a:prstGeom prst="rect">
          <a:avLst/>
        </a:prstGeom>
      </xdr:spPr>
    </xdr:pic>
    <xdr:clientData/>
  </xdr:twoCellAnchor>
  <xdr:twoCellAnchor editAs="oneCell">
    <xdr:from>
      <xdr:col>43</xdr:col>
      <xdr:colOff>0</xdr:colOff>
      <xdr:row>95</xdr:row>
      <xdr:rowOff>0</xdr:rowOff>
    </xdr:from>
    <xdr:to>
      <xdr:col>52</xdr:col>
      <xdr:colOff>47625</xdr:colOff>
      <xdr:row>149</xdr:row>
      <xdr:rowOff>126987</xdr:rowOff>
    </xdr:to>
    <xdr:pic>
      <xdr:nvPicPr>
        <xdr:cNvPr id="47" name="Picture 46">
          <a:extLst>
            <a:ext uri="{FF2B5EF4-FFF2-40B4-BE49-F238E27FC236}">
              <a16:creationId xmlns:a16="http://schemas.microsoft.com/office/drawing/2014/main" id="{D7DEF8B0-A0FC-4B28-8B2F-9E5C2AFF2BCE}"/>
            </a:ext>
          </a:extLst>
        </xdr:cNvPr>
        <xdr:cNvPicPr>
          <a:picLocks noChangeAspect="1"/>
        </xdr:cNvPicPr>
      </xdr:nvPicPr>
      <xdr:blipFill>
        <a:blip xmlns:r="http://schemas.openxmlformats.org/officeDocument/2006/relationships" r:embed="rId14"/>
        <a:stretch>
          <a:fillRect/>
        </a:stretch>
      </xdr:blipFill>
      <xdr:spPr>
        <a:xfrm>
          <a:off x="28717875" y="17887950"/>
          <a:ext cx="6048375" cy="9899637"/>
        </a:xfrm>
        <a:prstGeom prst="rect">
          <a:avLst/>
        </a:prstGeom>
      </xdr:spPr>
    </xdr:pic>
    <xdr:clientData/>
  </xdr:twoCellAnchor>
  <xdr:twoCellAnchor editAs="oneCell">
    <xdr:from>
      <xdr:col>42</xdr:col>
      <xdr:colOff>342899</xdr:colOff>
      <xdr:row>150</xdr:row>
      <xdr:rowOff>0</xdr:rowOff>
    </xdr:from>
    <xdr:to>
      <xdr:col>52</xdr:col>
      <xdr:colOff>123824</xdr:colOff>
      <xdr:row>190</xdr:row>
      <xdr:rowOff>153603</xdr:rowOff>
    </xdr:to>
    <xdr:pic>
      <xdr:nvPicPr>
        <xdr:cNvPr id="48" name="Picture 47">
          <a:extLst>
            <a:ext uri="{FF2B5EF4-FFF2-40B4-BE49-F238E27FC236}">
              <a16:creationId xmlns:a16="http://schemas.microsoft.com/office/drawing/2014/main" id="{CF4752F3-4D2E-458C-86B1-FE3C7FC5F4C1}"/>
            </a:ext>
          </a:extLst>
        </xdr:cNvPr>
        <xdr:cNvPicPr>
          <a:picLocks noChangeAspect="1"/>
        </xdr:cNvPicPr>
      </xdr:nvPicPr>
      <xdr:blipFill>
        <a:blip xmlns:r="http://schemas.openxmlformats.org/officeDocument/2006/relationships" r:embed="rId15"/>
        <a:stretch>
          <a:fillRect/>
        </a:stretch>
      </xdr:blipFill>
      <xdr:spPr>
        <a:xfrm>
          <a:off x="28717874" y="27841575"/>
          <a:ext cx="6124575" cy="7392603"/>
        </a:xfrm>
        <a:prstGeom prst="rect">
          <a:avLst/>
        </a:prstGeom>
      </xdr:spPr>
    </xdr:pic>
    <xdr:clientData/>
  </xdr:twoCellAnchor>
  <xdr:twoCellAnchor editAs="oneCell">
    <xdr:from>
      <xdr:col>54</xdr:col>
      <xdr:colOff>0</xdr:colOff>
      <xdr:row>3</xdr:row>
      <xdr:rowOff>380999</xdr:rowOff>
    </xdr:from>
    <xdr:to>
      <xdr:col>62</xdr:col>
      <xdr:colOff>361950</xdr:colOff>
      <xdr:row>52</xdr:row>
      <xdr:rowOff>39003</xdr:rowOff>
    </xdr:to>
    <xdr:pic>
      <xdr:nvPicPr>
        <xdr:cNvPr id="49" name="Picture 48">
          <a:extLst>
            <a:ext uri="{FF2B5EF4-FFF2-40B4-BE49-F238E27FC236}">
              <a16:creationId xmlns:a16="http://schemas.microsoft.com/office/drawing/2014/main" id="{E04C5DDA-CEDE-46D0-A9C0-E5C420BEF73F}"/>
            </a:ext>
          </a:extLst>
        </xdr:cNvPr>
        <xdr:cNvPicPr>
          <a:picLocks noChangeAspect="1"/>
        </xdr:cNvPicPr>
      </xdr:nvPicPr>
      <xdr:blipFill>
        <a:blip xmlns:r="http://schemas.openxmlformats.org/officeDocument/2006/relationships" r:embed="rId16"/>
        <a:stretch>
          <a:fillRect/>
        </a:stretch>
      </xdr:blipFill>
      <xdr:spPr>
        <a:xfrm>
          <a:off x="35347275" y="1181099"/>
          <a:ext cx="5695950" cy="8963929"/>
        </a:xfrm>
        <a:prstGeom prst="rect">
          <a:avLst/>
        </a:prstGeom>
      </xdr:spPr>
    </xdr:pic>
    <xdr:clientData/>
  </xdr:twoCellAnchor>
  <xdr:twoCellAnchor editAs="oneCell">
    <xdr:from>
      <xdr:col>54</xdr:col>
      <xdr:colOff>0</xdr:colOff>
      <xdr:row>52</xdr:row>
      <xdr:rowOff>180974</xdr:rowOff>
    </xdr:from>
    <xdr:to>
      <xdr:col>62</xdr:col>
      <xdr:colOff>314325</xdr:colOff>
      <xdr:row>103</xdr:row>
      <xdr:rowOff>55838</xdr:rowOff>
    </xdr:to>
    <xdr:pic>
      <xdr:nvPicPr>
        <xdr:cNvPr id="50" name="Picture 49">
          <a:extLst>
            <a:ext uri="{FF2B5EF4-FFF2-40B4-BE49-F238E27FC236}">
              <a16:creationId xmlns:a16="http://schemas.microsoft.com/office/drawing/2014/main" id="{B2B95015-C4B6-488F-9E5F-D366AD201E8F}"/>
            </a:ext>
          </a:extLst>
        </xdr:cNvPr>
        <xdr:cNvPicPr>
          <a:picLocks noChangeAspect="1"/>
        </xdr:cNvPicPr>
      </xdr:nvPicPr>
      <xdr:blipFill>
        <a:blip xmlns:r="http://schemas.openxmlformats.org/officeDocument/2006/relationships" r:embed="rId17"/>
        <a:stretch>
          <a:fillRect/>
        </a:stretch>
      </xdr:blipFill>
      <xdr:spPr>
        <a:xfrm>
          <a:off x="35347275" y="10286999"/>
          <a:ext cx="5648325" cy="9104589"/>
        </a:xfrm>
        <a:prstGeom prst="rect">
          <a:avLst/>
        </a:prstGeom>
      </xdr:spPr>
    </xdr:pic>
    <xdr:clientData/>
  </xdr:twoCellAnchor>
  <xdr:twoCellAnchor editAs="oneCell">
    <xdr:from>
      <xdr:col>64</xdr:col>
      <xdr:colOff>0</xdr:colOff>
      <xdr:row>5</xdr:row>
      <xdr:rowOff>0</xdr:rowOff>
    </xdr:from>
    <xdr:to>
      <xdr:col>72</xdr:col>
      <xdr:colOff>95250</xdr:colOff>
      <xdr:row>51</xdr:row>
      <xdr:rowOff>79503</xdr:rowOff>
    </xdr:to>
    <xdr:pic>
      <xdr:nvPicPr>
        <xdr:cNvPr id="51" name="Picture 50">
          <a:extLst>
            <a:ext uri="{FF2B5EF4-FFF2-40B4-BE49-F238E27FC236}">
              <a16:creationId xmlns:a16="http://schemas.microsoft.com/office/drawing/2014/main" id="{EF38A935-7ED1-42F9-B278-EB4236000114}"/>
            </a:ext>
          </a:extLst>
        </xdr:cNvPr>
        <xdr:cNvPicPr>
          <a:picLocks noChangeAspect="1"/>
        </xdr:cNvPicPr>
      </xdr:nvPicPr>
      <xdr:blipFill>
        <a:blip xmlns:r="http://schemas.openxmlformats.org/officeDocument/2006/relationships" r:embed="rId18"/>
        <a:stretch>
          <a:fillRect/>
        </a:stretch>
      </xdr:blipFill>
      <xdr:spPr>
        <a:xfrm>
          <a:off x="41414700" y="1362075"/>
          <a:ext cx="5429250" cy="8642478"/>
        </a:xfrm>
        <a:prstGeom prst="rect">
          <a:avLst/>
        </a:prstGeom>
      </xdr:spPr>
    </xdr:pic>
    <xdr:clientData/>
  </xdr:twoCellAnchor>
  <xdr:twoCellAnchor editAs="oneCell">
    <xdr:from>
      <xdr:col>64</xdr:col>
      <xdr:colOff>0</xdr:colOff>
      <xdr:row>52</xdr:row>
      <xdr:rowOff>0</xdr:rowOff>
    </xdr:from>
    <xdr:to>
      <xdr:col>72</xdr:col>
      <xdr:colOff>323850</xdr:colOff>
      <xdr:row>102</xdr:row>
      <xdr:rowOff>101600</xdr:rowOff>
    </xdr:to>
    <xdr:pic>
      <xdr:nvPicPr>
        <xdr:cNvPr id="52" name="Picture 51">
          <a:extLst>
            <a:ext uri="{FF2B5EF4-FFF2-40B4-BE49-F238E27FC236}">
              <a16:creationId xmlns:a16="http://schemas.microsoft.com/office/drawing/2014/main" id="{17D8E5DE-54DD-436B-BA04-70B8940B1D7D}"/>
            </a:ext>
          </a:extLst>
        </xdr:cNvPr>
        <xdr:cNvPicPr>
          <a:picLocks noChangeAspect="1"/>
        </xdr:cNvPicPr>
      </xdr:nvPicPr>
      <xdr:blipFill>
        <a:blip xmlns:r="http://schemas.openxmlformats.org/officeDocument/2006/relationships" r:embed="rId19"/>
        <a:stretch>
          <a:fillRect/>
        </a:stretch>
      </xdr:blipFill>
      <xdr:spPr>
        <a:xfrm>
          <a:off x="41414700" y="10106025"/>
          <a:ext cx="5657850" cy="9150350"/>
        </a:xfrm>
        <a:prstGeom prst="rect">
          <a:avLst/>
        </a:prstGeom>
      </xdr:spPr>
    </xdr:pic>
    <xdr:clientData/>
  </xdr:twoCellAnchor>
  <xdr:twoCellAnchor editAs="oneCell">
    <xdr:from>
      <xdr:col>84</xdr:col>
      <xdr:colOff>0</xdr:colOff>
      <xdr:row>5</xdr:row>
      <xdr:rowOff>0</xdr:rowOff>
    </xdr:from>
    <xdr:to>
      <xdr:col>91</xdr:col>
      <xdr:colOff>609600</xdr:colOff>
      <xdr:row>50</xdr:row>
      <xdr:rowOff>43766</xdr:rowOff>
    </xdr:to>
    <xdr:pic>
      <xdr:nvPicPr>
        <xdr:cNvPr id="53" name="Picture 52">
          <a:extLst>
            <a:ext uri="{FF2B5EF4-FFF2-40B4-BE49-F238E27FC236}">
              <a16:creationId xmlns:a16="http://schemas.microsoft.com/office/drawing/2014/main" id="{588041CB-2A23-4E7F-847F-90389746E422}"/>
            </a:ext>
          </a:extLst>
        </xdr:cNvPr>
        <xdr:cNvPicPr>
          <a:picLocks noChangeAspect="1"/>
        </xdr:cNvPicPr>
      </xdr:nvPicPr>
      <xdr:blipFill>
        <a:blip xmlns:r="http://schemas.openxmlformats.org/officeDocument/2006/relationships" r:embed="rId20"/>
        <a:stretch>
          <a:fillRect/>
        </a:stretch>
      </xdr:blipFill>
      <xdr:spPr>
        <a:xfrm>
          <a:off x="53549550" y="1362075"/>
          <a:ext cx="5276850" cy="8425766"/>
        </a:xfrm>
        <a:prstGeom prst="rect">
          <a:avLst/>
        </a:prstGeom>
      </xdr:spPr>
    </xdr:pic>
    <xdr:clientData/>
  </xdr:twoCellAnchor>
  <xdr:twoCellAnchor editAs="oneCell">
    <xdr:from>
      <xdr:col>84</xdr:col>
      <xdr:colOff>0</xdr:colOff>
      <xdr:row>50</xdr:row>
      <xdr:rowOff>180974</xdr:rowOff>
    </xdr:from>
    <xdr:to>
      <xdr:col>92</xdr:col>
      <xdr:colOff>85725</xdr:colOff>
      <xdr:row>99</xdr:row>
      <xdr:rowOff>49306</xdr:rowOff>
    </xdr:to>
    <xdr:pic>
      <xdr:nvPicPr>
        <xdr:cNvPr id="54" name="Picture 53">
          <a:extLst>
            <a:ext uri="{FF2B5EF4-FFF2-40B4-BE49-F238E27FC236}">
              <a16:creationId xmlns:a16="http://schemas.microsoft.com/office/drawing/2014/main" id="{AE23AD17-C906-4926-964F-89846A3DBA03}"/>
            </a:ext>
          </a:extLst>
        </xdr:cNvPr>
        <xdr:cNvPicPr>
          <a:picLocks noChangeAspect="1"/>
        </xdr:cNvPicPr>
      </xdr:nvPicPr>
      <xdr:blipFill>
        <a:blip xmlns:r="http://schemas.openxmlformats.org/officeDocument/2006/relationships" r:embed="rId21"/>
        <a:stretch>
          <a:fillRect/>
        </a:stretch>
      </xdr:blipFill>
      <xdr:spPr>
        <a:xfrm>
          <a:off x="53549550" y="9925049"/>
          <a:ext cx="5419725" cy="8736107"/>
        </a:xfrm>
        <a:prstGeom prst="rect">
          <a:avLst/>
        </a:prstGeom>
      </xdr:spPr>
    </xdr:pic>
    <xdr:clientData/>
  </xdr:twoCellAnchor>
  <xdr:twoCellAnchor editAs="oneCell">
    <xdr:from>
      <xdr:col>84</xdr:col>
      <xdr:colOff>0</xdr:colOff>
      <xdr:row>100</xdr:row>
      <xdr:rowOff>0</xdr:rowOff>
    </xdr:from>
    <xdr:to>
      <xdr:col>92</xdr:col>
      <xdr:colOff>247650</xdr:colOff>
      <xdr:row>125</xdr:row>
      <xdr:rowOff>84715</xdr:rowOff>
    </xdr:to>
    <xdr:pic>
      <xdr:nvPicPr>
        <xdr:cNvPr id="55" name="Picture 54">
          <a:extLst>
            <a:ext uri="{FF2B5EF4-FFF2-40B4-BE49-F238E27FC236}">
              <a16:creationId xmlns:a16="http://schemas.microsoft.com/office/drawing/2014/main" id="{9565CAF8-2BA3-4225-AA52-91E646B94E77}"/>
            </a:ext>
          </a:extLst>
        </xdr:cNvPr>
        <xdr:cNvPicPr>
          <a:picLocks noChangeAspect="1"/>
        </xdr:cNvPicPr>
      </xdr:nvPicPr>
      <xdr:blipFill>
        <a:blip xmlns:r="http://schemas.openxmlformats.org/officeDocument/2006/relationships" r:embed="rId22"/>
        <a:stretch>
          <a:fillRect/>
        </a:stretch>
      </xdr:blipFill>
      <xdr:spPr>
        <a:xfrm>
          <a:off x="53549550" y="18792825"/>
          <a:ext cx="5581650" cy="4609090"/>
        </a:xfrm>
        <a:prstGeom prst="rect">
          <a:avLst/>
        </a:prstGeom>
      </xdr:spPr>
    </xdr:pic>
    <xdr:clientData/>
  </xdr:twoCellAnchor>
  <xdr:twoCellAnchor editAs="oneCell">
    <xdr:from>
      <xdr:col>74</xdr:col>
      <xdr:colOff>0</xdr:colOff>
      <xdr:row>3</xdr:row>
      <xdr:rowOff>380999</xdr:rowOff>
    </xdr:from>
    <xdr:to>
      <xdr:col>82</xdr:col>
      <xdr:colOff>95250</xdr:colOff>
      <xdr:row>30</xdr:row>
      <xdr:rowOff>123091</xdr:rowOff>
    </xdr:to>
    <xdr:pic>
      <xdr:nvPicPr>
        <xdr:cNvPr id="56" name="Picture 55">
          <a:extLst>
            <a:ext uri="{FF2B5EF4-FFF2-40B4-BE49-F238E27FC236}">
              <a16:creationId xmlns:a16="http://schemas.microsoft.com/office/drawing/2014/main" id="{DAE9E228-78FA-4F8B-BCC1-6B9B6000FBB9}"/>
            </a:ext>
          </a:extLst>
        </xdr:cNvPr>
        <xdr:cNvPicPr>
          <a:picLocks noChangeAspect="1"/>
        </xdr:cNvPicPr>
      </xdr:nvPicPr>
      <xdr:blipFill>
        <a:blip xmlns:r="http://schemas.openxmlformats.org/officeDocument/2006/relationships" r:embed="rId23"/>
        <a:stretch>
          <a:fillRect/>
        </a:stretch>
      </xdr:blipFill>
      <xdr:spPr>
        <a:xfrm>
          <a:off x="47482125" y="1181099"/>
          <a:ext cx="5429250" cy="5066567"/>
        </a:xfrm>
        <a:prstGeom prst="rect">
          <a:avLst/>
        </a:prstGeom>
      </xdr:spPr>
    </xdr:pic>
    <xdr:clientData/>
  </xdr:twoCellAnchor>
  <xdr:twoCellAnchor editAs="oneCell">
    <xdr:from>
      <xdr:col>74</xdr:col>
      <xdr:colOff>0</xdr:colOff>
      <xdr:row>30</xdr:row>
      <xdr:rowOff>180974</xdr:rowOff>
    </xdr:from>
    <xdr:to>
      <xdr:col>82</xdr:col>
      <xdr:colOff>142875</xdr:colOff>
      <xdr:row>79</xdr:row>
      <xdr:rowOff>120908</xdr:rowOff>
    </xdr:to>
    <xdr:pic>
      <xdr:nvPicPr>
        <xdr:cNvPr id="57" name="Picture 56">
          <a:extLst>
            <a:ext uri="{FF2B5EF4-FFF2-40B4-BE49-F238E27FC236}">
              <a16:creationId xmlns:a16="http://schemas.microsoft.com/office/drawing/2014/main" id="{FD1A798A-418E-45C5-8D98-6876BF5DA900}"/>
            </a:ext>
          </a:extLst>
        </xdr:cNvPr>
        <xdr:cNvPicPr>
          <a:picLocks noChangeAspect="1"/>
        </xdr:cNvPicPr>
      </xdr:nvPicPr>
      <xdr:blipFill>
        <a:blip xmlns:r="http://schemas.openxmlformats.org/officeDocument/2006/relationships" r:embed="rId24"/>
        <a:stretch>
          <a:fillRect/>
        </a:stretch>
      </xdr:blipFill>
      <xdr:spPr>
        <a:xfrm>
          <a:off x="47482125" y="6305549"/>
          <a:ext cx="5476875" cy="8807709"/>
        </a:xfrm>
        <a:prstGeom prst="rect">
          <a:avLst/>
        </a:prstGeom>
      </xdr:spPr>
    </xdr:pic>
    <xdr:clientData/>
  </xdr:twoCellAnchor>
  <xdr:twoCellAnchor editAs="oneCell">
    <xdr:from>
      <xdr:col>74</xdr:col>
      <xdr:colOff>0</xdr:colOff>
      <xdr:row>79</xdr:row>
      <xdr:rowOff>180974</xdr:rowOff>
    </xdr:from>
    <xdr:to>
      <xdr:col>82</xdr:col>
      <xdr:colOff>285750</xdr:colOff>
      <xdr:row>99</xdr:row>
      <xdr:rowOff>15279</xdr:rowOff>
    </xdr:to>
    <xdr:pic>
      <xdr:nvPicPr>
        <xdr:cNvPr id="58" name="Picture 57">
          <a:extLst>
            <a:ext uri="{FF2B5EF4-FFF2-40B4-BE49-F238E27FC236}">
              <a16:creationId xmlns:a16="http://schemas.microsoft.com/office/drawing/2014/main" id="{DCB17236-B9D2-48DA-8AC9-73404E1E03FF}"/>
            </a:ext>
          </a:extLst>
        </xdr:cNvPr>
        <xdr:cNvPicPr>
          <a:picLocks noChangeAspect="1"/>
        </xdr:cNvPicPr>
      </xdr:nvPicPr>
      <xdr:blipFill>
        <a:blip xmlns:r="http://schemas.openxmlformats.org/officeDocument/2006/relationships" r:embed="rId25"/>
        <a:stretch>
          <a:fillRect/>
        </a:stretch>
      </xdr:blipFill>
      <xdr:spPr>
        <a:xfrm>
          <a:off x="47482125" y="15173324"/>
          <a:ext cx="5619750" cy="3453805"/>
        </a:xfrm>
        <a:prstGeom prst="rect">
          <a:avLst/>
        </a:prstGeom>
      </xdr:spPr>
    </xdr:pic>
    <xdr:clientData/>
  </xdr:twoCellAnchor>
  <xdr:twoCellAnchor editAs="oneCell">
    <xdr:from>
      <xdr:col>103</xdr:col>
      <xdr:colOff>0</xdr:colOff>
      <xdr:row>4</xdr:row>
      <xdr:rowOff>0</xdr:rowOff>
    </xdr:from>
    <xdr:to>
      <xdr:col>111</xdr:col>
      <xdr:colOff>361950</xdr:colOff>
      <xdr:row>39</xdr:row>
      <xdr:rowOff>156385</xdr:rowOff>
    </xdr:to>
    <xdr:pic>
      <xdr:nvPicPr>
        <xdr:cNvPr id="59" name="Picture 58">
          <a:extLst>
            <a:ext uri="{FF2B5EF4-FFF2-40B4-BE49-F238E27FC236}">
              <a16:creationId xmlns:a16="http://schemas.microsoft.com/office/drawing/2014/main" id="{66C10F16-4CA9-4A7D-A807-EDC2A1CAB058}"/>
            </a:ext>
          </a:extLst>
        </xdr:cNvPr>
        <xdr:cNvPicPr>
          <a:picLocks noChangeAspect="1"/>
        </xdr:cNvPicPr>
      </xdr:nvPicPr>
      <xdr:blipFill>
        <a:blip xmlns:r="http://schemas.openxmlformats.org/officeDocument/2006/relationships" r:embed="rId26"/>
        <a:stretch>
          <a:fillRect/>
        </a:stretch>
      </xdr:blipFill>
      <xdr:spPr>
        <a:xfrm>
          <a:off x="65293875" y="1181100"/>
          <a:ext cx="5095875" cy="6728635"/>
        </a:xfrm>
        <a:prstGeom prst="rect">
          <a:avLst/>
        </a:prstGeom>
      </xdr:spPr>
    </xdr:pic>
    <xdr:clientData/>
  </xdr:twoCellAnchor>
  <xdr:twoCellAnchor editAs="oneCell">
    <xdr:from>
      <xdr:col>103</xdr:col>
      <xdr:colOff>0</xdr:colOff>
      <xdr:row>39</xdr:row>
      <xdr:rowOff>180974</xdr:rowOff>
    </xdr:from>
    <xdr:to>
      <xdr:col>111</xdr:col>
      <xdr:colOff>457200</xdr:colOff>
      <xdr:row>64</xdr:row>
      <xdr:rowOff>107440</xdr:rowOff>
    </xdr:to>
    <xdr:pic>
      <xdr:nvPicPr>
        <xdr:cNvPr id="60" name="Picture 59">
          <a:extLst>
            <a:ext uri="{FF2B5EF4-FFF2-40B4-BE49-F238E27FC236}">
              <a16:creationId xmlns:a16="http://schemas.microsoft.com/office/drawing/2014/main" id="{4817C643-71E8-4708-868F-EDD41F353DA6}"/>
            </a:ext>
          </a:extLst>
        </xdr:cNvPr>
        <xdr:cNvPicPr>
          <a:picLocks noChangeAspect="1"/>
        </xdr:cNvPicPr>
      </xdr:nvPicPr>
      <xdr:blipFill>
        <a:blip xmlns:r="http://schemas.openxmlformats.org/officeDocument/2006/relationships" r:embed="rId27"/>
        <a:stretch>
          <a:fillRect/>
        </a:stretch>
      </xdr:blipFill>
      <xdr:spPr>
        <a:xfrm>
          <a:off x="65293875" y="7934324"/>
          <a:ext cx="5191125" cy="4450841"/>
        </a:xfrm>
        <a:prstGeom prst="rect">
          <a:avLst/>
        </a:prstGeom>
      </xdr:spPr>
    </xdr:pic>
    <xdr:clientData/>
  </xdr:twoCellAnchor>
  <xdr:twoCellAnchor editAs="oneCell">
    <xdr:from>
      <xdr:col>94</xdr:col>
      <xdr:colOff>0</xdr:colOff>
      <xdr:row>4</xdr:row>
      <xdr:rowOff>0</xdr:rowOff>
    </xdr:from>
    <xdr:to>
      <xdr:col>101</xdr:col>
      <xdr:colOff>447036</xdr:colOff>
      <xdr:row>45</xdr:row>
      <xdr:rowOff>18090</xdr:rowOff>
    </xdr:to>
    <xdr:pic>
      <xdr:nvPicPr>
        <xdr:cNvPr id="3" name="Picture 2">
          <a:extLst>
            <a:ext uri="{FF2B5EF4-FFF2-40B4-BE49-F238E27FC236}">
              <a16:creationId xmlns:a16="http://schemas.microsoft.com/office/drawing/2014/main" id="{A4F2C135-60D3-424D-8C26-F13B45F12594}"/>
            </a:ext>
          </a:extLst>
        </xdr:cNvPr>
        <xdr:cNvPicPr>
          <a:picLocks noChangeAspect="1"/>
        </xdr:cNvPicPr>
      </xdr:nvPicPr>
      <xdr:blipFill>
        <a:blip xmlns:r="http://schemas.openxmlformats.org/officeDocument/2006/relationships" r:embed="rId28"/>
        <a:stretch>
          <a:fillRect/>
        </a:stretch>
      </xdr:blipFill>
      <xdr:spPr>
        <a:xfrm>
          <a:off x="59616975" y="1181100"/>
          <a:ext cx="5114286" cy="7676190"/>
        </a:xfrm>
        <a:prstGeom prst="rect">
          <a:avLst/>
        </a:prstGeom>
      </xdr:spPr>
    </xdr:pic>
    <xdr:clientData/>
  </xdr:twoCellAnchor>
  <xdr:twoCellAnchor editAs="oneCell">
    <xdr:from>
      <xdr:col>94</xdr:col>
      <xdr:colOff>0</xdr:colOff>
      <xdr:row>45</xdr:row>
      <xdr:rowOff>0</xdr:rowOff>
    </xdr:from>
    <xdr:to>
      <xdr:col>101</xdr:col>
      <xdr:colOff>456559</xdr:colOff>
      <xdr:row>87</xdr:row>
      <xdr:rowOff>8574</xdr:rowOff>
    </xdr:to>
    <xdr:pic>
      <xdr:nvPicPr>
        <xdr:cNvPr id="5" name="Picture 4">
          <a:extLst>
            <a:ext uri="{FF2B5EF4-FFF2-40B4-BE49-F238E27FC236}">
              <a16:creationId xmlns:a16="http://schemas.microsoft.com/office/drawing/2014/main" id="{46C72867-6DE7-4784-8905-566651FD9A63}"/>
            </a:ext>
          </a:extLst>
        </xdr:cNvPr>
        <xdr:cNvPicPr>
          <a:picLocks noChangeAspect="1"/>
        </xdr:cNvPicPr>
      </xdr:nvPicPr>
      <xdr:blipFill>
        <a:blip xmlns:r="http://schemas.openxmlformats.org/officeDocument/2006/relationships" r:embed="rId29"/>
        <a:stretch>
          <a:fillRect/>
        </a:stretch>
      </xdr:blipFill>
      <xdr:spPr>
        <a:xfrm>
          <a:off x="59616975" y="8839200"/>
          <a:ext cx="5123809" cy="7609524"/>
        </a:xfrm>
        <a:prstGeom prst="rect">
          <a:avLst/>
        </a:prstGeom>
      </xdr:spPr>
    </xdr:pic>
    <xdr:clientData/>
  </xdr:twoCellAnchor>
  <xdr:twoCellAnchor editAs="oneCell">
    <xdr:from>
      <xdr:col>94</xdr:col>
      <xdr:colOff>0</xdr:colOff>
      <xdr:row>88</xdr:row>
      <xdr:rowOff>0</xdr:rowOff>
    </xdr:from>
    <xdr:to>
      <xdr:col>101</xdr:col>
      <xdr:colOff>485131</xdr:colOff>
      <xdr:row>129</xdr:row>
      <xdr:rowOff>180025</xdr:rowOff>
    </xdr:to>
    <xdr:pic>
      <xdr:nvPicPr>
        <xdr:cNvPr id="7" name="Picture 6">
          <a:extLst>
            <a:ext uri="{FF2B5EF4-FFF2-40B4-BE49-F238E27FC236}">
              <a16:creationId xmlns:a16="http://schemas.microsoft.com/office/drawing/2014/main" id="{8C33D2B0-D670-4234-BE32-044A69F8E164}"/>
            </a:ext>
          </a:extLst>
        </xdr:cNvPr>
        <xdr:cNvPicPr>
          <a:picLocks noChangeAspect="1"/>
        </xdr:cNvPicPr>
      </xdr:nvPicPr>
      <xdr:blipFill>
        <a:blip xmlns:r="http://schemas.openxmlformats.org/officeDocument/2006/relationships" r:embed="rId30"/>
        <a:stretch>
          <a:fillRect/>
        </a:stretch>
      </xdr:blipFill>
      <xdr:spPr>
        <a:xfrm>
          <a:off x="59616975" y="16621125"/>
          <a:ext cx="5152381" cy="7600000"/>
        </a:xfrm>
        <a:prstGeom prst="rect">
          <a:avLst/>
        </a:prstGeom>
      </xdr:spPr>
    </xdr:pic>
    <xdr:clientData/>
  </xdr:twoCellAnchor>
  <xdr:twoCellAnchor editAs="oneCell">
    <xdr:from>
      <xdr:col>94</xdr:col>
      <xdr:colOff>0</xdr:colOff>
      <xdr:row>130</xdr:row>
      <xdr:rowOff>0</xdr:rowOff>
    </xdr:from>
    <xdr:to>
      <xdr:col>101</xdr:col>
      <xdr:colOff>475607</xdr:colOff>
      <xdr:row>172</xdr:row>
      <xdr:rowOff>27621</xdr:rowOff>
    </xdr:to>
    <xdr:pic>
      <xdr:nvPicPr>
        <xdr:cNvPr id="9" name="Picture 8">
          <a:extLst>
            <a:ext uri="{FF2B5EF4-FFF2-40B4-BE49-F238E27FC236}">
              <a16:creationId xmlns:a16="http://schemas.microsoft.com/office/drawing/2014/main" id="{C1F7950F-4415-4BEC-BA55-27AA62C77AE1}"/>
            </a:ext>
          </a:extLst>
        </xdr:cNvPr>
        <xdr:cNvPicPr>
          <a:picLocks noChangeAspect="1"/>
        </xdr:cNvPicPr>
      </xdr:nvPicPr>
      <xdr:blipFill>
        <a:blip xmlns:r="http://schemas.openxmlformats.org/officeDocument/2006/relationships" r:embed="rId31"/>
        <a:stretch>
          <a:fillRect/>
        </a:stretch>
      </xdr:blipFill>
      <xdr:spPr>
        <a:xfrm>
          <a:off x="59616975" y="24222075"/>
          <a:ext cx="5142857" cy="7628571"/>
        </a:xfrm>
        <a:prstGeom prst="rect">
          <a:avLst/>
        </a:prstGeom>
      </xdr:spPr>
    </xdr:pic>
    <xdr:clientData/>
  </xdr:twoCellAnchor>
  <xdr:twoCellAnchor editAs="oneCell">
    <xdr:from>
      <xdr:col>94</xdr:col>
      <xdr:colOff>0</xdr:colOff>
      <xdr:row>173</xdr:row>
      <xdr:rowOff>0</xdr:rowOff>
    </xdr:from>
    <xdr:to>
      <xdr:col>101</xdr:col>
      <xdr:colOff>370845</xdr:colOff>
      <xdr:row>187</xdr:row>
      <xdr:rowOff>123493</xdr:rowOff>
    </xdr:to>
    <xdr:pic>
      <xdr:nvPicPr>
        <xdr:cNvPr id="11" name="Picture 10">
          <a:extLst>
            <a:ext uri="{FF2B5EF4-FFF2-40B4-BE49-F238E27FC236}">
              <a16:creationId xmlns:a16="http://schemas.microsoft.com/office/drawing/2014/main" id="{C1AE8E03-BE16-4BE5-B6DF-21B3ED256D88}"/>
            </a:ext>
          </a:extLst>
        </xdr:cNvPr>
        <xdr:cNvPicPr>
          <a:picLocks noChangeAspect="1"/>
        </xdr:cNvPicPr>
      </xdr:nvPicPr>
      <xdr:blipFill>
        <a:blip xmlns:r="http://schemas.openxmlformats.org/officeDocument/2006/relationships" r:embed="rId32"/>
        <a:stretch>
          <a:fillRect/>
        </a:stretch>
      </xdr:blipFill>
      <xdr:spPr>
        <a:xfrm>
          <a:off x="59616975" y="32004000"/>
          <a:ext cx="5038095" cy="2657143"/>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A1:J103"/>
  <sheetViews>
    <sheetView zoomScaleNormal="100" workbookViewId="0">
      <selection activeCell="C12" sqref="C12"/>
    </sheetView>
  </sheetViews>
  <sheetFormatPr defaultColWidth="0" defaultRowHeight="14.25" zeroHeight="1"/>
  <cols>
    <col min="1" max="1" width="52.25" style="1" customWidth="1"/>
    <col min="2" max="2" width="35.75" style="1" customWidth="1"/>
    <col min="3" max="3" width="50.375" style="1" customWidth="1"/>
    <col min="4" max="9" width="8.75" style="1" hidden="1" customWidth="1"/>
    <col min="10" max="10" width="17.25" style="1" hidden="1" customWidth="1"/>
    <col min="11" max="16384" width="8.75" style="1" hidden="1"/>
  </cols>
  <sheetData>
    <row r="1" spans="1:9" s="116" customFormat="1">
      <c r="B1" s="218" t="s">
        <v>221</v>
      </c>
      <c r="C1" s="218"/>
      <c r="D1" s="123"/>
      <c r="E1" s="123"/>
      <c r="F1" s="123"/>
      <c r="G1" s="123"/>
      <c r="H1" s="123"/>
      <c r="I1" s="123"/>
    </row>
    <row r="2" spans="1:9" s="116" customFormat="1">
      <c r="B2" s="218"/>
      <c r="C2" s="218"/>
      <c r="D2" s="123"/>
      <c r="E2" s="123"/>
      <c r="F2" s="123"/>
      <c r="G2" s="123"/>
      <c r="H2" s="123"/>
      <c r="I2" s="123"/>
    </row>
    <row r="3" spans="1:9" s="116" customFormat="1">
      <c r="B3" s="218"/>
      <c r="C3" s="218"/>
      <c r="D3" s="123"/>
      <c r="E3" s="123"/>
      <c r="F3" s="123"/>
      <c r="G3" s="123"/>
      <c r="H3" s="123"/>
      <c r="I3" s="123"/>
    </row>
    <row r="4" spans="1:9" s="116" customFormat="1">
      <c r="B4" s="218"/>
      <c r="C4" s="218"/>
      <c r="D4" s="123"/>
      <c r="E4" s="123"/>
      <c r="F4" s="123"/>
      <c r="G4" s="123"/>
      <c r="H4" s="123"/>
      <c r="I4" s="123"/>
    </row>
    <row r="5" spans="1:9" s="116" customFormat="1">
      <c r="B5" s="218"/>
      <c r="C5" s="218"/>
      <c r="D5" s="123"/>
      <c r="E5" s="123"/>
      <c r="F5" s="123"/>
      <c r="G5" s="123"/>
      <c r="H5" s="123"/>
      <c r="I5" s="123"/>
    </row>
    <row r="6" spans="1:9" s="116" customFormat="1">
      <c r="B6" s="218"/>
      <c r="C6" s="218"/>
      <c r="D6" s="123"/>
      <c r="E6" s="123"/>
      <c r="F6" s="123"/>
      <c r="G6" s="123"/>
      <c r="H6" s="123"/>
      <c r="I6" s="123"/>
    </row>
    <row r="7" spans="1:9" s="116" customFormat="1">
      <c r="A7" s="125"/>
      <c r="B7" s="125"/>
      <c r="C7" s="124"/>
      <c r="D7" s="123"/>
      <c r="E7" s="123"/>
      <c r="F7" s="123"/>
      <c r="G7" s="123"/>
      <c r="H7" s="123"/>
      <c r="I7" s="123"/>
    </row>
    <row r="8" spans="1:9" ht="44.25" customHeight="1">
      <c r="A8" s="219" t="s">
        <v>220</v>
      </c>
      <c r="B8" s="219"/>
      <c r="C8" s="219"/>
    </row>
    <row r="9" spans="1:9">
      <c r="A9" s="12"/>
      <c r="B9" s="12"/>
      <c r="C9" s="12"/>
    </row>
    <row r="10" spans="1:9" ht="20.25">
      <c r="A10" s="126" t="s">
        <v>218</v>
      </c>
      <c r="B10" s="118"/>
      <c r="C10" s="6"/>
    </row>
    <row r="11" spans="1:9">
      <c r="A11" s="220" t="s">
        <v>6</v>
      </c>
      <c r="B11" s="220"/>
      <c r="C11" s="7"/>
    </row>
    <row r="12" spans="1:9">
      <c r="A12" s="221" t="s">
        <v>3</v>
      </c>
      <c r="B12" s="221"/>
      <c r="C12" s="7"/>
    </row>
    <row r="13" spans="1:9" ht="15">
      <c r="A13" s="5"/>
      <c r="B13" s="5"/>
      <c r="C13" s="5"/>
    </row>
    <row r="14" spans="1:9" ht="20.25">
      <c r="A14" s="126" t="s">
        <v>16</v>
      </c>
      <c r="B14" s="117"/>
      <c r="C14" s="5"/>
    </row>
    <row r="15" spans="1:9" ht="15" hidden="1">
      <c r="A15" s="114" t="s">
        <v>7</v>
      </c>
      <c r="B15" s="4"/>
      <c r="C15" s="11"/>
    </row>
    <row r="16" spans="1:9" hidden="1">
      <c r="A16" s="213" t="s">
        <v>173</v>
      </c>
      <c r="B16" s="213"/>
      <c r="C16" s="213"/>
    </row>
    <row r="18" spans="1:3" ht="15">
      <c r="A18" s="114" t="s">
        <v>174</v>
      </c>
      <c r="B18" s="4"/>
      <c r="C18" s="11"/>
    </row>
    <row r="19" spans="1:3">
      <c r="A19" s="213" t="s">
        <v>175</v>
      </c>
      <c r="B19" s="213"/>
      <c r="C19" s="213"/>
    </row>
    <row r="20" spans="1:3">
      <c r="A20" s="11"/>
      <c r="B20" s="11"/>
      <c r="C20" s="11"/>
    </row>
    <row r="21" spans="1:3" s="116" customFormat="1" ht="15">
      <c r="A21" s="114" t="s">
        <v>359</v>
      </c>
      <c r="B21" s="4"/>
      <c r="C21" s="141"/>
    </row>
    <row r="22" spans="1:3" s="116" customFormat="1">
      <c r="A22" s="213" t="s">
        <v>251</v>
      </c>
      <c r="B22" s="213"/>
      <c r="C22" s="213"/>
    </row>
    <row r="23" spans="1:3" s="116" customFormat="1">
      <c r="A23" s="141"/>
      <c r="B23" s="141"/>
      <c r="C23" s="141"/>
    </row>
    <row r="24" spans="1:3" s="116" customFormat="1" ht="15">
      <c r="A24" s="114" t="s">
        <v>360</v>
      </c>
      <c r="B24" s="4"/>
      <c r="C24" s="141"/>
    </row>
    <row r="25" spans="1:3" s="116" customFormat="1">
      <c r="A25" s="213" t="s">
        <v>252</v>
      </c>
      <c r="B25" s="213"/>
      <c r="C25" s="213"/>
    </row>
    <row r="26" spans="1:3" s="116" customFormat="1">
      <c r="A26" s="141"/>
      <c r="B26" s="141"/>
      <c r="C26" s="141"/>
    </row>
    <row r="27" spans="1:3" s="116" customFormat="1" ht="15">
      <c r="A27" s="114" t="s">
        <v>75</v>
      </c>
      <c r="B27" s="4"/>
      <c r="C27" s="141"/>
    </row>
    <row r="28" spans="1:3" s="116" customFormat="1">
      <c r="A28" s="213" t="s">
        <v>253</v>
      </c>
      <c r="B28" s="213"/>
      <c r="C28" s="213"/>
    </row>
    <row r="29" spans="1:3" s="116" customFormat="1">
      <c r="A29" s="141"/>
      <c r="B29" s="141"/>
      <c r="C29" s="141"/>
    </row>
    <row r="30" spans="1:3" s="116" customFormat="1" ht="15">
      <c r="A30" s="114" t="s">
        <v>248</v>
      </c>
      <c r="B30" s="4"/>
      <c r="C30" s="141"/>
    </row>
    <row r="31" spans="1:3" s="116" customFormat="1">
      <c r="A31" s="213" t="s">
        <v>254</v>
      </c>
      <c r="B31" s="213"/>
      <c r="C31" s="213"/>
    </row>
    <row r="32" spans="1:3" s="116" customFormat="1">
      <c r="A32" s="141"/>
      <c r="B32" s="141"/>
      <c r="C32" s="141"/>
    </row>
    <row r="33" spans="1:3" s="116" customFormat="1" ht="15">
      <c r="A33" s="114" t="s">
        <v>249</v>
      </c>
      <c r="B33" s="4"/>
      <c r="C33" s="141"/>
    </row>
    <row r="34" spans="1:3" s="116" customFormat="1">
      <c r="A34" s="213" t="s">
        <v>255</v>
      </c>
      <c r="B34" s="213"/>
      <c r="C34" s="213"/>
    </row>
    <row r="35" spans="1:3" s="116" customFormat="1">
      <c r="A35" s="141"/>
      <c r="B35" s="141"/>
      <c r="C35" s="141"/>
    </row>
    <row r="36" spans="1:3" ht="15">
      <c r="A36" s="114" t="s">
        <v>250</v>
      </c>
      <c r="B36" s="4"/>
      <c r="C36" s="11"/>
    </row>
    <row r="37" spans="1:3">
      <c r="A37" s="213" t="s">
        <v>256</v>
      </c>
      <c r="B37" s="213"/>
      <c r="C37" s="213"/>
    </row>
    <row r="38" spans="1:3" s="116" customFormat="1">
      <c r="A38" s="168"/>
      <c r="B38" s="168"/>
      <c r="C38" s="168"/>
    </row>
    <row r="39" spans="1:3" s="116" customFormat="1" ht="15">
      <c r="A39" s="114" t="s">
        <v>260</v>
      </c>
      <c r="B39" s="4"/>
      <c r="C39" s="168"/>
    </row>
    <row r="40" spans="1:3" s="116" customFormat="1">
      <c r="A40" s="213" t="s">
        <v>355</v>
      </c>
      <c r="B40" s="213"/>
      <c r="C40" s="213"/>
    </row>
    <row r="41" spans="1:3" s="116" customFormat="1">
      <c r="A41" s="168"/>
      <c r="B41" s="168"/>
      <c r="C41" s="168"/>
    </row>
    <row r="42" spans="1:3" s="116" customFormat="1" ht="15">
      <c r="A42" s="114" t="s">
        <v>261</v>
      </c>
      <c r="B42" s="4"/>
      <c r="C42" s="168"/>
    </row>
    <row r="43" spans="1:3" s="116" customFormat="1">
      <c r="A43" s="213" t="s">
        <v>356</v>
      </c>
      <c r="B43" s="213"/>
      <c r="C43" s="213"/>
    </row>
    <row r="44" spans="1:3" s="116" customFormat="1">
      <c r="A44" s="168"/>
      <c r="B44" s="168"/>
      <c r="C44" s="168"/>
    </row>
    <row r="45" spans="1:3" s="116" customFormat="1" ht="15">
      <c r="A45" s="114" t="s">
        <v>363</v>
      </c>
      <c r="B45" s="4"/>
      <c r="C45" s="168"/>
    </row>
    <row r="46" spans="1:3" s="116" customFormat="1">
      <c r="A46" s="213" t="s">
        <v>364</v>
      </c>
      <c r="B46" s="213"/>
      <c r="C46" s="213"/>
    </row>
    <row r="47" spans="1:3" s="116" customFormat="1">
      <c r="A47" s="168"/>
      <c r="B47" s="168"/>
      <c r="C47" s="168"/>
    </row>
    <row r="48" spans="1:3" s="116" customFormat="1" ht="15">
      <c r="A48" s="114" t="s">
        <v>357</v>
      </c>
      <c r="B48" s="4"/>
      <c r="C48" s="168"/>
    </row>
    <row r="49" spans="1:3" s="116" customFormat="1">
      <c r="A49" s="213" t="s">
        <v>358</v>
      </c>
      <c r="B49" s="213"/>
      <c r="C49" s="213"/>
    </row>
    <row r="50" spans="1:3">
      <c r="A50" s="18"/>
      <c r="B50" s="18"/>
      <c r="C50" s="18"/>
    </row>
    <row r="51" spans="1:3" ht="15" hidden="1">
      <c r="A51" s="114" t="s">
        <v>13</v>
      </c>
      <c r="B51" s="4"/>
      <c r="C51" s="11"/>
    </row>
    <row r="52" spans="1:3" hidden="1">
      <c r="A52" s="213" t="s">
        <v>14</v>
      </c>
      <c r="B52" s="213"/>
      <c r="C52" s="213"/>
    </row>
    <row r="53" spans="1:3" ht="15" hidden="1">
      <c r="A53" s="5"/>
      <c r="B53" s="5"/>
      <c r="C53" s="5"/>
    </row>
    <row r="54" spans="1:3" ht="20.25">
      <c r="A54" s="126" t="s">
        <v>4</v>
      </c>
      <c r="B54" s="117"/>
      <c r="C54" s="5"/>
    </row>
    <row r="55" spans="1:3">
      <c r="A55" s="94" t="s">
        <v>185</v>
      </c>
      <c r="B55" s="215" t="s">
        <v>187</v>
      </c>
      <c r="C55" s="215"/>
    </row>
    <row r="56" spans="1:3">
      <c r="A56" s="94" t="s">
        <v>186</v>
      </c>
      <c r="B56" s="215" t="s">
        <v>188</v>
      </c>
      <c r="C56" s="215"/>
    </row>
    <row r="57" spans="1:3">
      <c r="A57" s="94" t="s">
        <v>68</v>
      </c>
      <c r="B57" s="215" t="s">
        <v>189</v>
      </c>
      <c r="C57" s="215"/>
    </row>
    <row r="58" spans="1:3">
      <c r="A58" s="94" t="s">
        <v>53</v>
      </c>
      <c r="B58" s="215" t="s">
        <v>190</v>
      </c>
      <c r="C58" s="215"/>
    </row>
    <row r="59" spans="1:3">
      <c r="A59" s="94" t="s">
        <v>390</v>
      </c>
      <c r="B59" s="215" t="s">
        <v>191</v>
      </c>
      <c r="C59" s="215"/>
    </row>
    <row r="60" spans="1:3">
      <c r="A60" s="94" t="s">
        <v>64</v>
      </c>
      <c r="B60" s="215" t="s">
        <v>391</v>
      </c>
      <c r="C60" s="215"/>
    </row>
    <row r="61" spans="1:3">
      <c r="A61" s="94" t="s">
        <v>86</v>
      </c>
      <c r="B61" s="215" t="s">
        <v>192</v>
      </c>
      <c r="C61" s="215"/>
    </row>
    <row r="62" spans="1:3">
      <c r="A62" s="94" t="s">
        <v>90</v>
      </c>
      <c r="B62" s="215" t="s">
        <v>193</v>
      </c>
      <c r="C62" s="215"/>
    </row>
    <row r="63" spans="1:3" ht="28.5">
      <c r="A63" s="94" t="s">
        <v>91</v>
      </c>
      <c r="B63" s="215" t="s">
        <v>194</v>
      </c>
      <c r="C63" s="215"/>
    </row>
    <row r="64" spans="1:3">
      <c r="A64" s="94" t="s">
        <v>94</v>
      </c>
      <c r="B64" s="215" t="s">
        <v>195</v>
      </c>
      <c r="C64" s="215"/>
    </row>
    <row r="65" spans="1:3" ht="28.5">
      <c r="A65" s="94" t="s">
        <v>95</v>
      </c>
      <c r="B65" s="215" t="s">
        <v>196</v>
      </c>
      <c r="C65" s="215"/>
    </row>
    <row r="66" spans="1:3">
      <c r="A66" s="94" t="s">
        <v>141</v>
      </c>
      <c r="B66" s="215" t="s">
        <v>197</v>
      </c>
      <c r="C66" s="215"/>
    </row>
    <row r="67" spans="1:3">
      <c r="A67" s="94" t="s">
        <v>142</v>
      </c>
      <c r="B67" s="215" t="s">
        <v>198</v>
      </c>
      <c r="C67" s="215"/>
    </row>
    <row r="68" spans="1:3">
      <c r="A68" s="94" t="s">
        <v>143</v>
      </c>
      <c r="B68" s="215" t="s">
        <v>199</v>
      </c>
      <c r="C68" s="215"/>
    </row>
    <row r="69" spans="1:3">
      <c r="A69" s="94" t="s">
        <v>393</v>
      </c>
      <c r="B69" s="215" t="s">
        <v>392</v>
      </c>
      <c r="C69" s="215"/>
    </row>
    <row r="70" spans="1:3">
      <c r="A70" s="94" t="s">
        <v>144</v>
      </c>
      <c r="B70" s="215" t="s">
        <v>200</v>
      </c>
      <c r="C70" s="215"/>
    </row>
    <row r="71" spans="1:3">
      <c r="A71" s="94" t="s">
        <v>166</v>
      </c>
      <c r="B71" s="215" t="s">
        <v>201</v>
      </c>
      <c r="C71" s="215"/>
    </row>
    <row r="72" spans="1:3">
      <c r="A72" s="94" t="s">
        <v>167</v>
      </c>
      <c r="B72" s="215" t="s">
        <v>202</v>
      </c>
      <c r="C72" s="215"/>
    </row>
    <row r="73" spans="1:3" s="116" customFormat="1">
      <c r="A73" s="94" t="s">
        <v>394</v>
      </c>
      <c r="B73" s="215" t="s">
        <v>398</v>
      </c>
      <c r="C73" s="215"/>
    </row>
    <row r="74" spans="1:3" s="116" customFormat="1">
      <c r="A74" s="94" t="s">
        <v>395</v>
      </c>
      <c r="B74" s="216" t="s">
        <v>399</v>
      </c>
      <c r="C74" s="217"/>
    </row>
    <row r="75" spans="1:3" s="116" customFormat="1">
      <c r="A75" s="94" t="s">
        <v>396</v>
      </c>
      <c r="B75" s="216" t="s">
        <v>400</v>
      </c>
      <c r="C75" s="217"/>
    </row>
    <row r="76" spans="1:3" s="116" customFormat="1">
      <c r="A76" s="94" t="s">
        <v>397</v>
      </c>
      <c r="B76" s="216" t="s">
        <v>401</v>
      </c>
      <c r="C76" s="217"/>
    </row>
    <row r="77" spans="1:3" s="116" customFormat="1">
      <c r="A77" s="94" t="s">
        <v>330</v>
      </c>
      <c r="B77" s="216" t="s">
        <v>410</v>
      </c>
      <c r="C77" s="217"/>
    </row>
    <row r="78" spans="1:3" s="116" customFormat="1">
      <c r="A78" s="94" t="s">
        <v>320</v>
      </c>
      <c r="B78" s="216" t="s">
        <v>411</v>
      </c>
      <c r="C78" s="217"/>
    </row>
    <row r="79" spans="1:3" s="116" customFormat="1">
      <c r="A79" s="94" t="s">
        <v>407</v>
      </c>
      <c r="B79" s="216" t="s">
        <v>412</v>
      </c>
      <c r="C79" s="217"/>
    </row>
    <row r="80" spans="1:3" s="116" customFormat="1">
      <c r="A80" s="94" t="s">
        <v>408</v>
      </c>
      <c r="B80" s="216" t="s">
        <v>413</v>
      </c>
      <c r="C80" s="217"/>
    </row>
    <row r="81" spans="1:3" s="116" customFormat="1" ht="28.5">
      <c r="A81" s="94" t="s">
        <v>414</v>
      </c>
      <c r="B81" s="216" t="s">
        <v>417</v>
      </c>
      <c r="C81" s="217"/>
    </row>
    <row r="82" spans="1:3" s="116" customFormat="1" ht="28.5">
      <c r="A82" s="94" t="s">
        <v>415</v>
      </c>
      <c r="B82" s="216" t="s">
        <v>416</v>
      </c>
      <c r="C82" s="217"/>
    </row>
    <row r="83" spans="1:3" s="116" customFormat="1" ht="28.5">
      <c r="A83" s="94" t="s">
        <v>418</v>
      </c>
      <c r="B83" s="216" t="s">
        <v>424</v>
      </c>
      <c r="C83" s="217"/>
    </row>
    <row r="84" spans="1:3" s="116" customFormat="1" ht="28.5">
      <c r="A84" s="94" t="s">
        <v>419</v>
      </c>
      <c r="B84" s="216" t="s">
        <v>423</v>
      </c>
      <c r="C84" s="217"/>
    </row>
    <row r="85" spans="1:3" s="116" customFormat="1" ht="28.5">
      <c r="A85" s="94" t="s">
        <v>421</v>
      </c>
      <c r="B85" s="216" t="s">
        <v>422</v>
      </c>
      <c r="C85" s="217"/>
    </row>
    <row r="86" spans="1:3" s="116" customFormat="1">
      <c r="A86" s="94" t="s">
        <v>327</v>
      </c>
      <c r="B86" s="216" t="s">
        <v>420</v>
      </c>
      <c r="C86" s="217"/>
    </row>
    <row r="87" spans="1:3" s="116" customFormat="1" ht="28.5">
      <c r="A87" s="94" t="s">
        <v>404</v>
      </c>
      <c r="B87" s="216" t="s">
        <v>425</v>
      </c>
      <c r="C87" s="217"/>
    </row>
    <row r="88" spans="1:3" s="116" customFormat="1">
      <c r="A88" s="94" t="s">
        <v>405</v>
      </c>
      <c r="B88" s="215" t="s">
        <v>398</v>
      </c>
      <c r="C88" s="215"/>
    </row>
    <row r="89" spans="1:3" s="116" customFormat="1">
      <c r="A89" s="94" t="s">
        <v>406</v>
      </c>
      <c r="B89" s="216" t="s">
        <v>426</v>
      </c>
      <c r="C89" s="217"/>
    </row>
    <row r="90" spans="1:3" s="116" customFormat="1">
      <c r="A90" s="94" t="s">
        <v>402</v>
      </c>
      <c r="B90" s="216" t="s">
        <v>403</v>
      </c>
      <c r="C90" s="217"/>
    </row>
    <row r="91" spans="1:3">
      <c r="A91" s="60" t="s">
        <v>181</v>
      </c>
      <c r="B91" s="215" t="s">
        <v>203</v>
      </c>
      <c r="C91" s="215"/>
    </row>
    <row r="92" spans="1:3" s="116" customFormat="1">
      <c r="A92" s="169" t="s">
        <v>264</v>
      </c>
      <c r="B92" s="214" t="s">
        <v>409</v>
      </c>
      <c r="C92" s="214"/>
    </row>
    <row r="93" spans="1:3" ht="15">
      <c r="A93" s="5"/>
      <c r="B93" s="5"/>
      <c r="C93" s="5"/>
    </row>
    <row r="94" spans="1:3" ht="20.25">
      <c r="A94" s="126" t="s">
        <v>219</v>
      </c>
      <c r="B94" s="117"/>
      <c r="C94" s="5"/>
    </row>
    <row r="95" spans="1:3">
      <c r="A95" s="24" t="s">
        <v>32</v>
      </c>
      <c r="B95" s="215" t="s">
        <v>182</v>
      </c>
      <c r="C95" s="215" t="s">
        <v>1</v>
      </c>
    </row>
    <row r="96" spans="1:3">
      <c r="A96" s="24" t="s">
        <v>1</v>
      </c>
      <c r="B96" s="215" t="s">
        <v>183</v>
      </c>
      <c r="C96" s="215" t="s">
        <v>2</v>
      </c>
    </row>
    <row r="97" spans="1:3">
      <c r="A97" s="24" t="s">
        <v>30</v>
      </c>
      <c r="B97" s="215" t="s">
        <v>184</v>
      </c>
      <c r="C97" s="215" t="s">
        <v>1</v>
      </c>
    </row>
    <row r="98" spans="1:3"/>
    <row r="99" spans="1:3"/>
    <row r="100" spans="1:3"/>
    <row r="101" spans="1:3"/>
    <row r="102" spans="1:3"/>
    <row r="103" spans="1:3"/>
  </sheetData>
  <sheetProtection algorithmName="SHA-512" hashValue="Aew58WSWTDxfzvy3JhyAgXPvbQVcmaYPv4mkli5kcAWp7Hu+Yh8H5TITt/LuVlQU54twH69RSNxgBHH/u4Xcjg==" saltValue="4hDk1BorbEWgQwoXD+Yn7g==" spinCount="100000" sheet="1" objects="1" scenarios="1"/>
  <mergeCells count="58">
    <mergeCell ref="B1:C6"/>
    <mergeCell ref="B55:C55"/>
    <mergeCell ref="B56:C56"/>
    <mergeCell ref="A8:C8"/>
    <mergeCell ref="A52:C52"/>
    <mergeCell ref="A19:C19"/>
    <mergeCell ref="A37:C37"/>
    <mergeCell ref="A11:B11"/>
    <mergeCell ref="A12:B12"/>
    <mergeCell ref="A22:C22"/>
    <mergeCell ref="A25:C25"/>
    <mergeCell ref="A28:C28"/>
    <mergeCell ref="A31:C31"/>
    <mergeCell ref="A34:C34"/>
    <mergeCell ref="A40:C40"/>
    <mergeCell ref="A43:C43"/>
    <mergeCell ref="B95:C95"/>
    <mergeCell ref="B96:C96"/>
    <mergeCell ref="B97:C97"/>
    <mergeCell ref="A16:C16"/>
    <mergeCell ref="B58:C58"/>
    <mergeCell ref="B60:C60"/>
    <mergeCell ref="B57:C57"/>
    <mergeCell ref="B59:C59"/>
    <mergeCell ref="B61:C61"/>
    <mergeCell ref="B62:C62"/>
    <mergeCell ref="B63:C63"/>
    <mergeCell ref="B64:C64"/>
    <mergeCell ref="B65:C65"/>
    <mergeCell ref="B71:C71"/>
    <mergeCell ref="B72:C72"/>
    <mergeCell ref="B69:C69"/>
    <mergeCell ref="B91:C91"/>
    <mergeCell ref="B66:C66"/>
    <mergeCell ref="B67:C67"/>
    <mergeCell ref="B68:C68"/>
    <mergeCell ref="B70:C70"/>
    <mergeCell ref="B86:C86"/>
    <mergeCell ref="B87:C87"/>
    <mergeCell ref="B88:C88"/>
    <mergeCell ref="B89:C89"/>
    <mergeCell ref="B90:C90"/>
    <mergeCell ref="A49:C49"/>
    <mergeCell ref="A46:C46"/>
    <mergeCell ref="B92:C92"/>
    <mergeCell ref="B73:C73"/>
    <mergeCell ref="B74:C74"/>
    <mergeCell ref="B75:C75"/>
    <mergeCell ref="B76:C76"/>
    <mergeCell ref="B77:C77"/>
    <mergeCell ref="B78:C78"/>
    <mergeCell ref="B79:C79"/>
    <mergeCell ref="B80:C80"/>
    <mergeCell ref="B81:C81"/>
    <mergeCell ref="B82:C82"/>
    <mergeCell ref="B83:C83"/>
    <mergeCell ref="B84:C84"/>
    <mergeCell ref="B85:C8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A437C-4C3A-4035-AD79-50F8FA407AF8}">
  <sheetPr>
    <tabColor theme="8" tint="0.59999389629810485"/>
  </sheetPr>
  <dimension ref="A1:K21"/>
  <sheetViews>
    <sheetView workbookViewId="0">
      <selection activeCell="C12" sqref="C12"/>
    </sheetView>
  </sheetViews>
  <sheetFormatPr defaultColWidth="0" defaultRowHeight="14.25" zeroHeight="1"/>
  <cols>
    <col min="1" max="1" width="4.125" style="116" customWidth="1"/>
    <col min="2" max="2" width="35.375" style="116" customWidth="1"/>
    <col min="3" max="3" width="24.375" style="116" customWidth="1"/>
    <col min="4" max="11" width="9" style="116" customWidth="1"/>
    <col min="12" max="16384" width="9" style="116" hidden="1"/>
  </cols>
  <sheetData>
    <row r="1" spans="1:11">
      <c r="A1" s="53"/>
      <c r="B1" s="14"/>
      <c r="C1" s="14"/>
      <c r="D1" s="14"/>
      <c r="E1" s="13"/>
      <c r="F1" s="14"/>
      <c r="G1" s="14"/>
      <c r="H1" s="14"/>
      <c r="I1" s="14"/>
      <c r="J1" s="14"/>
      <c r="K1" s="14"/>
    </row>
    <row r="2" spans="1:11">
      <c r="A2" s="13"/>
      <c r="B2" s="13"/>
      <c r="C2" s="13"/>
      <c r="D2" s="13"/>
      <c r="E2" s="13"/>
      <c r="F2" s="13"/>
      <c r="G2" s="13"/>
      <c r="H2" s="13"/>
      <c r="I2" s="13"/>
      <c r="J2" s="13"/>
      <c r="K2" s="13"/>
    </row>
    <row r="3" spans="1:11" ht="34.5">
      <c r="A3" s="14"/>
      <c r="B3" s="237" t="s">
        <v>344</v>
      </c>
      <c r="C3" s="237"/>
      <c r="D3" s="237"/>
      <c r="E3" s="13"/>
      <c r="F3" s="14"/>
      <c r="G3" s="229" t="s">
        <v>223</v>
      </c>
      <c r="H3" s="229"/>
      <c r="I3" s="229"/>
      <c r="J3" s="14"/>
      <c r="K3" s="14"/>
    </row>
    <row r="4" spans="1:11" ht="14.25" customHeight="1">
      <c r="A4" s="14"/>
      <c r="B4" s="230" t="s">
        <v>8</v>
      </c>
      <c r="C4" s="230"/>
      <c r="D4" s="230"/>
      <c r="E4" s="13"/>
      <c r="F4" s="14"/>
      <c r="G4" s="239" t="s">
        <v>273</v>
      </c>
      <c r="H4" s="239"/>
      <c r="I4" s="239"/>
      <c r="J4" s="239"/>
      <c r="K4" s="239"/>
    </row>
    <row r="5" spans="1:11" ht="15.75" customHeight="1" thickBot="1">
      <c r="A5" s="14"/>
      <c r="B5" s="240"/>
      <c r="C5" s="240"/>
      <c r="D5" s="240"/>
      <c r="E5" s="13"/>
      <c r="F5" s="14"/>
      <c r="G5" s="239"/>
      <c r="H5" s="239"/>
      <c r="I5" s="239"/>
      <c r="J5" s="239"/>
      <c r="K5" s="239"/>
    </row>
    <row r="6" spans="1:11">
      <c r="A6" s="17"/>
      <c r="B6" s="25" t="s">
        <v>0</v>
      </c>
      <c r="C6" s="231" t="str">
        <f>IF(Summary!C5="","",Summary!C5)</f>
        <v/>
      </c>
      <c r="D6" s="232"/>
      <c r="E6" s="16"/>
      <c r="F6" s="17"/>
      <c r="G6" s="239"/>
      <c r="H6" s="239"/>
      <c r="I6" s="239"/>
      <c r="J6" s="239"/>
      <c r="K6" s="239"/>
    </row>
    <row r="7" spans="1:11">
      <c r="A7" s="17"/>
      <c r="B7" s="26" t="s">
        <v>207</v>
      </c>
      <c r="C7" s="235" t="str">
        <f>IF(Summary!C6="","",Summary!C6)</f>
        <v/>
      </c>
      <c r="D7" s="236"/>
      <c r="E7" s="16"/>
      <c r="F7" s="17"/>
      <c r="G7" s="239"/>
      <c r="H7" s="239"/>
      <c r="I7" s="239"/>
      <c r="J7" s="239"/>
      <c r="K7" s="239"/>
    </row>
    <row r="8" spans="1:11">
      <c r="A8" s="17"/>
      <c r="B8" s="26" t="s">
        <v>208</v>
      </c>
      <c r="C8" s="235" t="str">
        <f>IF(Summary!C7="","",Summary!C7)</f>
        <v/>
      </c>
      <c r="D8" s="236"/>
      <c r="E8" s="16"/>
      <c r="F8" s="17"/>
      <c r="G8" s="239"/>
      <c r="H8" s="239"/>
      <c r="I8" s="239"/>
      <c r="J8" s="239"/>
      <c r="K8" s="239"/>
    </row>
    <row r="9" spans="1:11">
      <c r="A9" s="17"/>
      <c r="B9" s="62" t="s">
        <v>54</v>
      </c>
      <c r="C9" s="139"/>
      <c r="D9" s="147" t="s">
        <v>27</v>
      </c>
      <c r="E9" s="16"/>
      <c r="F9" s="17"/>
      <c r="G9" s="239"/>
      <c r="H9" s="239"/>
      <c r="I9" s="239"/>
      <c r="J9" s="239"/>
      <c r="K9" s="239"/>
    </row>
    <row r="10" spans="1:11">
      <c r="A10" s="17"/>
      <c r="B10" s="26" t="s">
        <v>55</v>
      </c>
      <c r="C10" s="139"/>
      <c r="D10" s="27" t="s">
        <v>238</v>
      </c>
      <c r="E10" s="16"/>
      <c r="F10" s="17"/>
      <c r="G10" s="239"/>
      <c r="H10" s="239"/>
      <c r="I10" s="239"/>
      <c r="J10" s="239"/>
      <c r="K10" s="239"/>
    </row>
    <row r="11" spans="1:11">
      <c r="A11" s="17"/>
      <c r="B11" s="26" t="s">
        <v>281</v>
      </c>
      <c r="C11" s="139"/>
      <c r="D11" s="27" t="s">
        <v>238</v>
      </c>
      <c r="E11" s="16"/>
      <c r="F11" s="17"/>
      <c r="G11" s="239"/>
      <c r="H11" s="239"/>
      <c r="I11" s="239"/>
      <c r="J11" s="239"/>
      <c r="K11" s="239"/>
    </row>
    <row r="12" spans="1:11" ht="15" thickBot="1">
      <c r="A12" s="17"/>
      <c r="B12" s="28" t="s">
        <v>282</v>
      </c>
      <c r="C12" s="156"/>
      <c r="D12" s="29"/>
      <c r="E12" s="16"/>
      <c r="F12" s="17"/>
      <c r="G12" s="239"/>
      <c r="H12" s="239"/>
      <c r="I12" s="239"/>
      <c r="J12" s="239"/>
      <c r="K12" s="239"/>
    </row>
    <row r="13" spans="1:11" ht="15" thickBot="1">
      <c r="A13" s="17"/>
      <c r="B13" s="30"/>
      <c r="C13" s="30"/>
      <c r="D13" s="30"/>
      <c r="E13" s="16"/>
      <c r="F13" s="17"/>
      <c r="G13" s="239"/>
      <c r="H13" s="239"/>
      <c r="I13" s="239"/>
      <c r="J13" s="239"/>
      <c r="K13" s="239"/>
    </row>
    <row r="14" spans="1:11">
      <c r="A14" s="17"/>
      <c r="B14" s="130" t="s">
        <v>29</v>
      </c>
      <c r="C14" s="143">
        <f>IFERROR('Ag Measures Calcs'!L104,0)</f>
        <v>0</v>
      </c>
      <c r="D14" s="132" t="s">
        <v>1</v>
      </c>
      <c r="E14" s="16"/>
      <c r="F14" s="17"/>
      <c r="G14" s="239"/>
      <c r="H14" s="239"/>
      <c r="I14" s="239"/>
      <c r="J14" s="239"/>
      <c r="K14" s="239"/>
    </row>
    <row r="15" spans="1:11" ht="15" thickBot="1">
      <c r="A15" s="17"/>
      <c r="B15" s="133" t="s">
        <v>31</v>
      </c>
      <c r="C15" s="212">
        <f>IFERROR('Ag Measures Calcs'!M104,0)</f>
        <v>0</v>
      </c>
      <c r="D15" s="135" t="s">
        <v>32</v>
      </c>
      <c r="E15" s="16"/>
      <c r="F15" s="17"/>
      <c r="G15" s="239"/>
      <c r="H15" s="239"/>
      <c r="I15" s="239"/>
      <c r="J15" s="239"/>
      <c r="K15" s="239"/>
    </row>
    <row r="16" spans="1:11">
      <c r="A16" s="17"/>
      <c r="B16" s="13"/>
      <c r="C16" s="13"/>
      <c r="D16" s="13"/>
      <c r="E16" s="13"/>
      <c r="F16" s="13"/>
      <c r="G16" s="13"/>
      <c r="H16" s="13"/>
      <c r="I16" s="13"/>
      <c r="J16" s="13"/>
      <c r="K16" s="13"/>
    </row>
    <row r="17" spans="1:11" hidden="1">
      <c r="A17" s="13"/>
      <c r="B17" s="52"/>
      <c r="C17" s="14"/>
      <c r="D17" s="14"/>
      <c r="E17" s="13"/>
      <c r="F17" s="14"/>
      <c r="G17" s="14"/>
      <c r="H17" s="14"/>
      <c r="I17" s="14"/>
      <c r="J17" s="14"/>
      <c r="K17" s="14"/>
    </row>
    <row r="18" spans="1:11" hidden="1">
      <c r="A18" s="13"/>
      <c r="B18" s="14"/>
      <c r="C18" s="14"/>
      <c r="D18" s="14"/>
      <c r="E18" s="13"/>
      <c r="F18" s="14"/>
      <c r="G18" s="14"/>
      <c r="H18" s="14"/>
      <c r="I18" s="14"/>
      <c r="J18" s="14"/>
      <c r="K18" s="14"/>
    </row>
    <row r="19" spans="1:11" hidden="1">
      <c r="A19" s="13"/>
      <c r="B19" s="14"/>
      <c r="C19" s="14"/>
      <c r="D19" s="14"/>
      <c r="E19" s="13"/>
      <c r="F19" s="14"/>
      <c r="G19" s="14"/>
      <c r="H19" s="14"/>
      <c r="I19" s="14"/>
      <c r="J19" s="14"/>
      <c r="K19" s="14"/>
    </row>
    <row r="20" spans="1:11" hidden="1">
      <c r="A20" s="13"/>
      <c r="B20" s="14"/>
      <c r="C20" s="14"/>
      <c r="D20" s="14"/>
      <c r="E20" s="13"/>
      <c r="F20" s="14"/>
      <c r="G20" s="14"/>
      <c r="H20" s="14"/>
      <c r="I20" s="14"/>
      <c r="J20" s="14"/>
      <c r="K20" s="14"/>
    </row>
    <row r="21" spans="1:11" hidden="1">
      <c r="A21" s="13"/>
      <c r="E21" s="13"/>
      <c r="F21" s="14"/>
      <c r="G21" s="14"/>
      <c r="H21" s="14"/>
      <c r="I21" s="14"/>
      <c r="J21" s="14"/>
      <c r="K21" s="14"/>
    </row>
  </sheetData>
  <sheetProtection algorithmName="SHA-512" hashValue="5W4N4mYHWQ/vyTVbrt0s/nKjDnTkKx7zIeSda4jJwel58ohJ8Jaf6ii8tqhSdZvl4ERTg2/Z1NfzFXd3+7OK5w==" saltValue="Y3jkKGtpROyY50g/NzWaTA==" spinCount="100000" sheet="1" objects="1" scenarios="1"/>
  <mergeCells count="7">
    <mergeCell ref="B3:D3"/>
    <mergeCell ref="G3:I3"/>
    <mergeCell ref="G4:K15"/>
    <mergeCell ref="C6:D6"/>
    <mergeCell ref="C7:D7"/>
    <mergeCell ref="C8:D8"/>
    <mergeCell ref="B4:D5"/>
  </mergeCell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EA9403AE-026F-41A6-BE97-8354FCC310BB}">
          <x14:formula1>
            <xm:f>'Ag Measures Calcs'!$F$78:$F$79</xm:f>
          </x14:formula1>
          <xm:sqref>C12</xm:sqref>
        </x14:dataValidation>
        <x14:dataValidation type="list" allowBlank="1" showInputMessage="1" showErrorMessage="1" xr:uid="{C421CC1A-198F-4612-AE77-ADD2D81ED6B1}">
          <x14:formula1>
            <xm:f>'Ag Measures Calcs'!$B$78:$B$79</xm:f>
          </x14:formula1>
          <xm:sqref>C10</xm:sqref>
        </x14:dataValidation>
        <x14:dataValidation type="list" allowBlank="1" showInputMessage="1" showErrorMessage="1" xr:uid="{0E9C3C20-C9D0-4F32-B89F-C19E82B1C31B}">
          <x14:formula1>
            <xm:f>'Ag Measures Calcs'!$D$78:$D$79</xm:f>
          </x14:formula1>
          <xm:sqref>C11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B6F04-D64A-4A6C-9873-8DFC461BC808}">
  <sheetPr>
    <tabColor theme="8" tint="0.59999389629810485"/>
  </sheetPr>
  <dimension ref="A1:K28"/>
  <sheetViews>
    <sheetView workbookViewId="0">
      <selection activeCell="B17" sqref="B17"/>
    </sheetView>
  </sheetViews>
  <sheetFormatPr defaultColWidth="0" defaultRowHeight="14.25" zeroHeight="1"/>
  <cols>
    <col min="1" max="1" width="4.125" style="116" customWidth="1"/>
    <col min="2" max="2" width="38.125" style="116" customWidth="1"/>
    <col min="3" max="3" width="24.375" style="116" customWidth="1"/>
    <col min="4" max="4" width="18.25" style="116" customWidth="1"/>
    <col min="5" max="10" width="9" style="116" customWidth="1"/>
    <col min="11" max="11" width="22.25" style="116" customWidth="1"/>
    <col min="12" max="16384" width="9" style="116" hidden="1"/>
  </cols>
  <sheetData>
    <row r="1" spans="1:11">
      <c r="A1" s="53"/>
      <c r="B1" s="14"/>
      <c r="C1" s="14"/>
      <c r="D1" s="14"/>
      <c r="E1" s="13"/>
      <c r="F1" s="14"/>
      <c r="G1" s="14"/>
      <c r="H1" s="14"/>
      <c r="I1" s="14"/>
      <c r="J1" s="14"/>
      <c r="K1" s="14"/>
    </row>
    <row r="2" spans="1:11">
      <c r="A2" s="13"/>
      <c r="B2" s="13"/>
      <c r="C2" s="13"/>
      <c r="D2" s="13"/>
      <c r="E2" s="13"/>
      <c r="F2" s="13"/>
      <c r="G2" s="13"/>
      <c r="H2" s="13"/>
      <c r="I2" s="13"/>
      <c r="J2" s="13"/>
      <c r="K2" s="13"/>
    </row>
    <row r="3" spans="1:11" ht="34.5">
      <c r="A3" s="14"/>
      <c r="B3" s="237" t="s">
        <v>345</v>
      </c>
      <c r="C3" s="237"/>
      <c r="D3" s="237"/>
      <c r="E3" s="13"/>
      <c r="F3" s="14"/>
      <c r="G3" s="229" t="s">
        <v>223</v>
      </c>
      <c r="H3" s="229"/>
      <c r="I3" s="229"/>
      <c r="J3" s="14"/>
      <c r="K3" s="14"/>
    </row>
    <row r="4" spans="1:11" ht="14.25" customHeight="1">
      <c r="A4" s="14"/>
      <c r="B4" s="230" t="s">
        <v>8</v>
      </c>
      <c r="C4" s="230"/>
      <c r="D4" s="230"/>
      <c r="E4" s="13"/>
      <c r="F4" s="14"/>
      <c r="G4" s="239" t="s">
        <v>300</v>
      </c>
      <c r="H4" s="239"/>
      <c r="I4" s="239"/>
      <c r="J4" s="239"/>
      <c r="K4" s="239"/>
    </row>
    <row r="5" spans="1:11" ht="15.75" customHeight="1" thickBot="1">
      <c r="A5" s="14"/>
      <c r="B5" s="240"/>
      <c r="C5" s="240"/>
      <c r="D5" s="240"/>
      <c r="E5" s="13"/>
      <c r="F5" s="14"/>
      <c r="G5" s="239"/>
      <c r="H5" s="239"/>
      <c r="I5" s="239"/>
      <c r="J5" s="239"/>
      <c r="K5" s="239"/>
    </row>
    <row r="6" spans="1:11">
      <c r="A6" s="17"/>
      <c r="B6" s="25" t="s">
        <v>0</v>
      </c>
      <c r="C6" s="231" t="str">
        <f>IF(Summary!C5="","",Summary!C5)</f>
        <v/>
      </c>
      <c r="D6" s="232"/>
      <c r="E6" s="16"/>
      <c r="F6" s="17"/>
      <c r="G6" s="239"/>
      <c r="H6" s="239"/>
      <c r="I6" s="239"/>
      <c r="J6" s="239"/>
      <c r="K6" s="239"/>
    </row>
    <row r="7" spans="1:11">
      <c r="A7" s="17"/>
      <c r="B7" s="26" t="s">
        <v>207</v>
      </c>
      <c r="C7" s="235" t="str">
        <f>IF(Summary!C6="","",Summary!C6)</f>
        <v/>
      </c>
      <c r="D7" s="236"/>
      <c r="E7" s="16"/>
      <c r="F7" s="17"/>
      <c r="G7" s="239"/>
      <c r="H7" s="239"/>
      <c r="I7" s="239"/>
      <c r="J7" s="239"/>
      <c r="K7" s="239"/>
    </row>
    <row r="8" spans="1:11">
      <c r="A8" s="17"/>
      <c r="B8" s="26" t="s">
        <v>208</v>
      </c>
      <c r="C8" s="235" t="str">
        <f>IF(Summary!C7="","",Summary!C7)</f>
        <v/>
      </c>
      <c r="D8" s="236"/>
      <c r="E8" s="16"/>
      <c r="F8" s="17"/>
      <c r="G8" s="239"/>
      <c r="H8" s="239"/>
      <c r="I8" s="239"/>
      <c r="J8" s="239"/>
      <c r="K8" s="239"/>
    </row>
    <row r="9" spans="1:11">
      <c r="A9" s="17"/>
      <c r="B9" s="177" t="s">
        <v>311</v>
      </c>
      <c r="C9" s="139"/>
      <c r="D9" s="172"/>
      <c r="E9" s="16"/>
      <c r="F9" s="17"/>
      <c r="G9" s="239"/>
      <c r="H9" s="239"/>
      <c r="I9" s="239"/>
      <c r="J9" s="239"/>
      <c r="K9" s="239"/>
    </row>
    <row r="10" spans="1:11">
      <c r="A10" s="17"/>
      <c r="B10" s="177" t="s">
        <v>312</v>
      </c>
      <c r="C10" s="139"/>
      <c r="D10" s="172" t="s">
        <v>301</v>
      </c>
      <c r="E10" s="16"/>
      <c r="F10" s="17"/>
      <c r="G10" s="239"/>
      <c r="H10" s="239"/>
      <c r="I10" s="239"/>
      <c r="J10" s="239"/>
      <c r="K10" s="239"/>
    </row>
    <row r="11" spans="1:11">
      <c r="A11" s="17"/>
      <c r="B11" s="178" t="s">
        <v>313</v>
      </c>
      <c r="C11" s="139"/>
      <c r="D11" s="180" t="s">
        <v>302</v>
      </c>
      <c r="E11" s="16"/>
      <c r="F11" s="17"/>
      <c r="G11" s="239"/>
      <c r="H11" s="239"/>
      <c r="I11" s="239"/>
      <c r="J11" s="239"/>
      <c r="K11" s="239"/>
    </row>
    <row r="12" spans="1:11">
      <c r="A12" s="17"/>
      <c r="B12" s="178" t="s">
        <v>314</v>
      </c>
      <c r="C12" s="139"/>
      <c r="D12" s="180" t="s">
        <v>302</v>
      </c>
      <c r="E12" s="16"/>
      <c r="F12" s="17"/>
      <c r="G12" s="239"/>
      <c r="H12" s="239"/>
      <c r="I12" s="239"/>
      <c r="J12" s="239"/>
      <c r="K12" s="239"/>
    </row>
    <row r="13" spans="1:11" ht="28.5">
      <c r="A13" s="17"/>
      <c r="B13" s="177" t="s">
        <v>315</v>
      </c>
      <c r="C13" s="127"/>
      <c r="D13" s="181" t="s">
        <v>303</v>
      </c>
      <c r="E13" s="16"/>
      <c r="F13" s="17"/>
      <c r="G13" s="239"/>
      <c r="H13" s="239"/>
      <c r="I13" s="239"/>
      <c r="J13" s="239"/>
      <c r="K13" s="239"/>
    </row>
    <row r="14" spans="1:11" ht="28.5">
      <c r="A14" s="17"/>
      <c r="B14" s="177" t="s">
        <v>316</v>
      </c>
      <c r="C14" s="127"/>
      <c r="D14" s="181" t="s">
        <v>304</v>
      </c>
      <c r="E14" s="16"/>
      <c r="F14" s="17"/>
      <c r="G14" s="239"/>
      <c r="H14" s="239"/>
      <c r="I14" s="239"/>
      <c r="J14" s="239"/>
      <c r="K14" s="239"/>
    </row>
    <row r="15" spans="1:11" ht="28.5">
      <c r="A15" s="17"/>
      <c r="B15" s="177" t="s">
        <v>317</v>
      </c>
      <c r="C15" s="185"/>
      <c r="D15" s="181" t="s">
        <v>305</v>
      </c>
      <c r="E15" s="16"/>
      <c r="F15" s="17"/>
      <c r="G15" s="239"/>
      <c r="H15" s="239"/>
      <c r="I15" s="239"/>
      <c r="J15" s="239"/>
      <c r="K15" s="239"/>
    </row>
    <row r="16" spans="1:11">
      <c r="A16" s="17"/>
      <c r="B16" s="177" t="s">
        <v>318</v>
      </c>
      <c r="C16" s="127"/>
      <c r="D16" s="181" t="s">
        <v>306</v>
      </c>
      <c r="E16" s="16"/>
      <c r="F16" s="17"/>
      <c r="G16" s="239"/>
      <c r="H16" s="239"/>
      <c r="I16" s="239"/>
      <c r="J16" s="239"/>
      <c r="K16" s="239"/>
    </row>
    <row r="17" spans="1:11">
      <c r="A17" s="17"/>
      <c r="B17" s="177" t="s">
        <v>339</v>
      </c>
      <c r="C17" s="127"/>
      <c r="D17" s="181" t="s">
        <v>338</v>
      </c>
      <c r="E17" s="16"/>
      <c r="F17" s="17"/>
      <c r="G17" s="239"/>
      <c r="H17" s="239"/>
      <c r="I17" s="239"/>
      <c r="J17" s="239"/>
      <c r="K17" s="239"/>
    </row>
    <row r="18" spans="1:11" ht="15" thickBot="1">
      <c r="A18" s="17"/>
      <c r="B18" s="179" t="s">
        <v>319</v>
      </c>
      <c r="C18" s="184"/>
      <c r="D18" s="182"/>
      <c r="E18" s="16"/>
      <c r="F18" s="17"/>
      <c r="G18" s="239"/>
      <c r="H18" s="239"/>
      <c r="I18" s="239"/>
      <c r="J18" s="239"/>
      <c r="K18" s="239"/>
    </row>
    <row r="19" spans="1:11" ht="15" thickBot="1">
      <c r="A19" s="17"/>
      <c r="B19" s="30"/>
      <c r="C19" s="30"/>
      <c r="D19" s="30"/>
      <c r="E19" s="16"/>
      <c r="F19" s="17"/>
      <c r="G19" s="239"/>
      <c r="H19" s="239"/>
      <c r="I19" s="239"/>
      <c r="J19" s="239"/>
      <c r="K19" s="239"/>
    </row>
    <row r="20" spans="1:11">
      <c r="A20" s="17"/>
      <c r="B20" s="130" t="s">
        <v>29</v>
      </c>
      <c r="C20" s="143">
        <f>IFERROR('Ag Measures Calcs'!D107,0)</f>
        <v>0</v>
      </c>
      <c r="D20" s="132" t="s">
        <v>1</v>
      </c>
      <c r="E20" s="16"/>
      <c r="F20" s="17"/>
      <c r="G20" s="239"/>
      <c r="H20" s="239"/>
      <c r="I20" s="239"/>
      <c r="J20" s="239"/>
      <c r="K20" s="239"/>
    </row>
    <row r="21" spans="1:11" ht="15" thickBot="1">
      <c r="A21" s="17"/>
      <c r="B21" s="133" t="s">
        <v>31</v>
      </c>
      <c r="C21" s="212">
        <f>IFERROR('Ag Measures Calcs'!E107,"")</f>
        <v>0</v>
      </c>
      <c r="D21" s="135" t="s">
        <v>32</v>
      </c>
      <c r="E21" s="16"/>
      <c r="F21" s="17"/>
      <c r="G21" s="239"/>
      <c r="H21" s="239"/>
      <c r="I21" s="239"/>
      <c r="J21" s="239"/>
      <c r="K21" s="239"/>
    </row>
    <row r="22" spans="1:11">
      <c r="A22" s="17"/>
      <c r="B22" s="13"/>
      <c r="C22" s="13"/>
      <c r="D22" s="13"/>
      <c r="E22" s="13"/>
      <c r="F22" s="13"/>
      <c r="G22" s="239"/>
      <c r="H22" s="239"/>
      <c r="I22" s="239"/>
      <c r="J22" s="239"/>
      <c r="K22" s="239"/>
    </row>
    <row r="23" spans="1:11">
      <c r="A23" s="13"/>
      <c r="B23" s="52"/>
      <c r="C23" s="14"/>
      <c r="D23" s="14"/>
      <c r="E23" s="13"/>
      <c r="F23" s="14"/>
      <c r="G23" s="239"/>
      <c r="H23" s="239"/>
      <c r="I23" s="239"/>
      <c r="J23" s="239"/>
      <c r="K23" s="239"/>
    </row>
    <row r="24" spans="1:11">
      <c r="A24" s="13"/>
      <c r="B24" s="14"/>
      <c r="C24" s="14"/>
      <c r="D24" s="14"/>
      <c r="E24" s="13"/>
      <c r="F24" s="14"/>
      <c r="G24" s="239"/>
      <c r="H24" s="239"/>
      <c r="I24" s="239"/>
      <c r="J24" s="239"/>
      <c r="K24" s="239"/>
    </row>
    <row r="25" spans="1:11">
      <c r="A25" s="13"/>
      <c r="B25" s="14"/>
      <c r="C25" s="14"/>
      <c r="D25" s="14"/>
      <c r="E25" s="13"/>
      <c r="F25" s="14"/>
      <c r="G25" s="14"/>
      <c r="H25" s="14"/>
      <c r="I25" s="14"/>
      <c r="J25" s="14"/>
      <c r="K25" s="14"/>
    </row>
    <row r="26" spans="1:11">
      <c r="A26" s="13"/>
      <c r="B26" s="14"/>
      <c r="C26" s="14"/>
      <c r="D26" s="14"/>
      <c r="E26" s="13"/>
      <c r="F26" s="14"/>
      <c r="G26" s="14"/>
      <c r="H26" s="14"/>
      <c r="I26" s="14"/>
      <c r="J26" s="14"/>
      <c r="K26" s="14"/>
    </row>
    <row r="27" spans="1:11">
      <c r="A27" s="13"/>
      <c r="E27" s="13"/>
      <c r="F27" s="14"/>
      <c r="G27" s="14"/>
      <c r="H27" s="14"/>
      <c r="I27" s="14"/>
      <c r="J27" s="14"/>
      <c r="K27" s="14"/>
    </row>
    <row r="28" spans="1:11"/>
  </sheetData>
  <sheetProtection algorithmName="SHA-512" hashValue="HJOUzIfLC2+Sv5cEkd5/dVIouaZkE6vvxUQpaPmIgpq1jE7CvqhVZjRQxhu3dKDw3DMH9Xh3Ov0H/5yupxDCTw==" saltValue="BpMoOSMURqNcn8k+EDEIlQ==" spinCount="100000" sheet="1" objects="1" scenarios="1"/>
  <mergeCells count="7">
    <mergeCell ref="B3:D3"/>
    <mergeCell ref="G3:I3"/>
    <mergeCell ref="C6:D6"/>
    <mergeCell ref="C7:D7"/>
    <mergeCell ref="C8:D8"/>
    <mergeCell ref="G4:K24"/>
    <mergeCell ref="B4:D5"/>
  </mergeCells>
  <conditionalFormatting sqref="C13">
    <cfRule type="expression" dxfId="3" priority="4">
      <formula>$C$9="Golf Course"</formula>
    </cfRule>
  </conditionalFormatting>
  <conditionalFormatting sqref="C15">
    <cfRule type="expression" dxfId="2" priority="3">
      <formula>$C$9="Golf Course"</formula>
    </cfRule>
  </conditionalFormatting>
  <conditionalFormatting sqref="C14">
    <cfRule type="expression" dxfId="1" priority="2">
      <formula>$C$9="Agriculture"</formula>
    </cfRule>
  </conditionalFormatting>
  <conditionalFormatting sqref="C16:C17">
    <cfRule type="expression" dxfId="0" priority="1">
      <formula>$C$9="Agriculture"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C4C06D9-858B-4ABD-BB72-A3FC2E954F73}">
          <x14:formula1>
            <xm:f>'Ag Measures Calcs'!$I$78:$I$79</xm:f>
          </x14:formula1>
          <xm:sqref>C9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6D50A-8B05-42D6-A2E3-0DC28B8AFE3B}">
  <sheetPr>
    <tabColor theme="8" tint="0.59999389629810485"/>
  </sheetPr>
  <dimension ref="A1:K20"/>
  <sheetViews>
    <sheetView workbookViewId="0">
      <selection activeCell="C11" sqref="C11"/>
    </sheetView>
  </sheetViews>
  <sheetFormatPr defaultColWidth="0" defaultRowHeight="14.25" zeroHeight="1"/>
  <cols>
    <col min="1" max="1" width="4.125" style="116" customWidth="1"/>
    <col min="2" max="2" width="38.125" style="116" customWidth="1"/>
    <col min="3" max="3" width="34.375" style="116" customWidth="1"/>
    <col min="4" max="4" width="18.25" style="116" customWidth="1"/>
    <col min="5" max="10" width="9" style="116" customWidth="1"/>
    <col min="11" max="11" width="22.25" style="116" customWidth="1"/>
    <col min="12" max="16384" width="9" style="116" hidden="1"/>
  </cols>
  <sheetData>
    <row r="1" spans="1:11">
      <c r="A1" s="53"/>
      <c r="B1" s="14"/>
      <c r="C1" s="14"/>
      <c r="D1" s="14"/>
      <c r="E1" s="13"/>
      <c r="F1" s="14"/>
      <c r="G1" s="14"/>
      <c r="H1" s="14"/>
      <c r="I1" s="14"/>
      <c r="J1" s="14"/>
      <c r="K1" s="14"/>
    </row>
    <row r="2" spans="1:11">
      <c r="A2" s="13"/>
      <c r="B2" s="13"/>
      <c r="C2" s="13"/>
      <c r="D2" s="13"/>
      <c r="E2" s="13"/>
      <c r="F2" s="13"/>
      <c r="G2" s="13"/>
      <c r="H2" s="13"/>
      <c r="I2" s="13"/>
      <c r="J2" s="13"/>
      <c r="K2" s="13"/>
    </row>
    <row r="3" spans="1:11" ht="34.5">
      <c r="A3" s="14"/>
      <c r="B3" s="194" t="s">
        <v>367</v>
      </c>
      <c r="C3" s="194"/>
      <c r="D3" s="194"/>
      <c r="E3" s="13"/>
      <c r="F3" s="14"/>
      <c r="G3" s="229" t="s">
        <v>223</v>
      </c>
      <c r="H3" s="229"/>
      <c r="I3" s="229"/>
      <c r="J3" s="14"/>
      <c r="K3" s="14"/>
    </row>
    <row r="4" spans="1:11" ht="28.5" customHeight="1">
      <c r="A4" s="14"/>
      <c r="B4" s="230" t="s">
        <v>8</v>
      </c>
      <c r="C4" s="230"/>
      <c r="D4" s="230"/>
      <c r="E4" s="13"/>
      <c r="F4" s="14"/>
      <c r="G4" s="239" t="s">
        <v>365</v>
      </c>
      <c r="H4" s="239"/>
      <c r="I4" s="239"/>
      <c r="J4" s="239"/>
      <c r="K4" s="239"/>
    </row>
    <row r="5" spans="1:11" ht="15.75" thickBot="1">
      <c r="A5" s="14"/>
      <c r="B5" s="15"/>
      <c r="C5" s="15"/>
      <c r="D5" s="13"/>
      <c r="E5" s="13"/>
      <c r="F5" s="14"/>
      <c r="G5" s="239"/>
      <c r="H5" s="239"/>
      <c r="I5" s="239"/>
      <c r="J5" s="239"/>
      <c r="K5" s="239"/>
    </row>
    <row r="6" spans="1:11">
      <c r="A6" s="17"/>
      <c r="B6" s="25" t="s">
        <v>0</v>
      </c>
      <c r="C6" s="231" t="str">
        <f>IF(Summary!C5="","",Summary!C5)</f>
        <v/>
      </c>
      <c r="D6" s="232"/>
      <c r="E6" s="16"/>
      <c r="F6" s="17"/>
      <c r="G6" s="239"/>
      <c r="H6" s="239"/>
      <c r="I6" s="239"/>
      <c r="J6" s="239"/>
      <c r="K6" s="239"/>
    </row>
    <row r="7" spans="1:11">
      <c r="A7" s="17"/>
      <c r="B7" s="26" t="s">
        <v>207</v>
      </c>
      <c r="C7" s="235" t="str">
        <f>IF(Summary!C6="","",Summary!C6)</f>
        <v/>
      </c>
      <c r="D7" s="236"/>
      <c r="E7" s="16"/>
      <c r="F7" s="17"/>
      <c r="G7" s="239"/>
      <c r="H7" s="239"/>
      <c r="I7" s="239"/>
      <c r="J7" s="239"/>
      <c r="K7" s="239"/>
    </row>
    <row r="8" spans="1:11">
      <c r="A8" s="17"/>
      <c r="B8" s="26" t="s">
        <v>208</v>
      </c>
      <c r="C8" s="235" t="str">
        <f>IF(Summary!C7="","",Summary!C7)</f>
        <v/>
      </c>
      <c r="D8" s="236"/>
      <c r="E8" s="16"/>
      <c r="F8" s="17"/>
      <c r="G8" s="239"/>
      <c r="H8" s="239"/>
      <c r="I8" s="239"/>
      <c r="J8" s="239"/>
      <c r="K8" s="239"/>
    </row>
    <row r="9" spans="1:11">
      <c r="A9" s="17"/>
      <c r="B9" s="62" t="s">
        <v>385</v>
      </c>
      <c r="C9" s="139"/>
      <c r="D9" s="172" t="s">
        <v>34</v>
      </c>
      <c r="E9" s="16"/>
      <c r="F9" s="17"/>
      <c r="G9" s="239"/>
      <c r="H9" s="239"/>
      <c r="I9" s="239"/>
      <c r="J9" s="239"/>
      <c r="K9" s="239"/>
    </row>
    <row r="10" spans="1:11">
      <c r="A10" s="17"/>
      <c r="B10" s="62" t="s">
        <v>54</v>
      </c>
      <c r="C10" s="139"/>
      <c r="D10" s="172" t="s">
        <v>27</v>
      </c>
      <c r="E10" s="16"/>
      <c r="F10" s="17"/>
      <c r="G10" s="239"/>
      <c r="H10" s="239"/>
      <c r="I10" s="239"/>
      <c r="J10" s="239"/>
      <c r="K10" s="239"/>
    </row>
    <row r="11" spans="1:11" ht="15" thickBot="1">
      <c r="A11" s="17"/>
      <c r="B11" s="179" t="s">
        <v>383</v>
      </c>
      <c r="C11" s="156"/>
      <c r="D11" s="135"/>
      <c r="E11" s="16"/>
      <c r="F11" s="17"/>
      <c r="G11" s="239"/>
      <c r="H11" s="239"/>
      <c r="I11" s="239"/>
      <c r="J11" s="239"/>
      <c r="K11" s="239"/>
    </row>
    <row r="12" spans="1:11" ht="15" thickBot="1">
      <c r="A12" s="17"/>
      <c r="B12" s="30"/>
      <c r="C12" s="30"/>
      <c r="D12" s="30"/>
      <c r="E12" s="16"/>
      <c r="F12" s="17"/>
      <c r="G12" s="239"/>
      <c r="H12" s="239"/>
      <c r="I12" s="239"/>
      <c r="J12" s="239"/>
      <c r="K12" s="239"/>
    </row>
    <row r="13" spans="1:11">
      <c r="A13" s="17"/>
      <c r="B13" s="130" t="s">
        <v>29</v>
      </c>
      <c r="C13" s="143">
        <f>IFERROR('Ag Measures Calcs'!G110,0)</f>
        <v>0</v>
      </c>
      <c r="D13" s="132" t="s">
        <v>1</v>
      </c>
      <c r="E13" s="16"/>
      <c r="F13" s="17"/>
      <c r="G13" s="239"/>
      <c r="H13" s="239"/>
      <c r="I13" s="239"/>
      <c r="J13" s="239"/>
      <c r="K13" s="239"/>
    </row>
    <row r="14" spans="1:11" ht="15" thickBot="1">
      <c r="A14" s="17"/>
      <c r="B14" s="133" t="s">
        <v>31</v>
      </c>
      <c r="C14" s="212">
        <f>'Ag Measures Calcs'!H110</f>
        <v>0</v>
      </c>
      <c r="D14" s="135" t="s">
        <v>32</v>
      </c>
      <c r="E14" s="16"/>
      <c r="F14" s="17"/>
      <c r="G14" s="239"/>
      <c r="H14" s="239"/>
      <c r="I14" s="239"/>
      <c r="J14" s="239"/>
      <c r="K14" s="239"/>
    </row>
    <row r="15" spans="1:11">
      <c r="A15" s="17"/>
      <c r="B15" s="13"/>
      <c r="C15" s="13"/>
      <c r="D15" s="13"/>
      <c r="E15" s="13"/>
      <c r="F15" s="13"/>
      <c r="G15" s="239"/>
      <c r="H15" s="239"/>
      <c r="I15" s="239"/>
      <c r="J15" s="239"/>
      <c r="K15" s="239"/>
    </row>
    <row r="16" spans="1:11">
      <c r="A16" s="13"/>
      <c r="B16" s="52"/>
      <c r="C16" s="14"/>
      <c r="D16" s="14"/>
      <c r="E16" s="13"/>
      <c r="F16" s="14"/>
      <c r="G16" s="239"/>
      <c r="H16" s="239"/>
      <c r="I16" s="239"/>
      <c r="J16" s="239"/>
      <c r="K16" s="239"/>
    </row>
    <row r="17" spans="1:11" ht="70.5" customHeight="1">
      <c r="A17" s="13"/>
      <c r="B17" s="14"/>
      <c r="C17" s="14"/>
      <c r="D17" s="14"/>
      <c r="E17" s="13"/>
      <c r="F17" s="14"/>
      <c r="G17" s="239"/>
      <c r="H17" s="239"/>
      <c r="I17" s="239"/>
      <c r="J17" s="239"/>
      <c r="K17" s="239"/>
    </row>
    <row r="18" spans="1:11">
      <c r="A18" s="13"/>
      <c r="B18" s="14"/>
      <c r="C18" s="14"/>
      <c r="D18" s="14"/>
      <c r="E18" s="13"/>
      <c r="F18" s="14"/>
      <c r="G18" s="14"/>
      <c r="H18" s="14"/>
      <c r="I18" s="14"/>
      <c r="J18" s="14"/>
      <c r="K18" s="14"/>
    </row>
    <row r="19" spans="1:11" hidden="1">
      <c r="A19" s="13"/>
      <c r="B19" s="14"/>
      <c r="C19" s="14"/>
      <c r="D19" s="14"/>
      <c r="E19" s="13"/>
      <c r="F19" s="14"/>
      <c r="G19" s="14"/>
      <c r="H19" s="14"/>
      <c r="I19" s="14"/>
      <c r="J19" s="14"/>
      <c r="K19" s="14"/>
    </row>
    <row r="20" spans="1:11" hidden="1">
      <c r="A20" s="13"/>
      <c r="E20" s="13"/>
      <c r="F20" s="14"/>
      <c r="G20" s="14"/>
      <c r="H20" s="14"/>
      <c r="I20" s="14"/>
      <c r="J20" s="14"/>
      <c r="K20" s="14"/>
    </row>
  </sheetData>
  <sheetProtection algorithmName="SHA-512" hashValue="U0czxIeu1CO/x1uPVcJuTVqyVmfAkF5Fr7FUiviv8fao2x+QaX2vbn54A2Jlpxj2t8p3U+NdzcxN/9RerMgbxg==" saltValue="DbBSS1DxSEBb+wz+kNIFmA==" spinCount="100000" sheet="1" objects="1" scenarios="1"/>
  <mergeCells count="6">
    <mergeCell ref="G3:I3"/>
    <mergeCell ref="B4:D4"/>
    <mergeCell ref="G4:K17"/>
    <mergeCell ref="C6:D6"/>
    <mergeCell ref="C7:D7"/>
    <mergeCell ref="C8:D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7BACB43-BF77-4961-8520-78ECADF230BE}">
          <x14:formula1>
            <xm:f>'Ag Measures Calcs'!$V$78:$V$81</xm:f>
          </x14:formula1>
          <xm:sqref>C11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1359-5F88-41BD-9CF8-3ED6251E29AB}">
  <sheetPr>
    <tabColor theme="8" tint="0.59999389629810485"/>
  </sheetPr>
  <dimension ref="A1:K18"/>
  <sheetViews>
    <sheetView workbookViewId="0">
      <selection activeCell="C11" sqref="C11"/>
    </sheetView>
  </sheetViews>
  <sheetFormatPr defaultColWidth="0" defaultRowHeight="14.25" zeroHeight="1"/>
  <cols>
    <col min="1" max="1" width="9" style="116" customWidth="1"/>
    <col min="2" max="2" width="39.75" style="116" customWidth="1"/>
    <col min="3" max="3" width="28.875" style="116" customWidth="1"/>
    <col min="4" max="4" width="17.875" style="116" customWidth="1"/>
    <col min="5" max="9" width="9" style="116" customWidth="1"/>
    <col min="10" max="11" width="0" style="116" hidden="1" customWidth="1"/>
    <col min="12" max="16384" width="9" style="116" hidden="1"/>
  </cols>
  <sheetData>
    <row r="1" spans="1:10">
      <c r="A1" s="53"/>
      <c r="B1" s="14"/>
      <c r="C1" s="14"/>
      <c r="D1" s="14"/>
      <c r="E1" s="13"/>
      <c r="F1" s="14"/>
      <c r="G1" s="14"/>
      <c r="H1" s="14"/>
      <c r="I1" s="14"/>
      <c r="J1" s="14"/>
    </row>
    <row r="2" spans="1:10">
      <c r="A2" s="13"/>
      <c r="B2" s="13"/>
      <c r="C2" s="13"/>
      <c r="D2" s="13"/>
      <c r="E2" s="13"/>
      <c r="F2" s="13"/>
      <c r="G2" s="13"/>
      <c r="H2" s="13"/>
      <c r="I2" s="13"/>
      <c r="J2" s="13"/>
    </row>
    <row r="3" spans="1:10" ht="34.5">
      <c r="A3" s="14"/>
      <c r="B3" s="237" t="s">
        <v>346</v>
      </c>
      <c r="C3" s="237"/>
      <c r="D3" s="237"/>
      <c r="E3" s="13"/>
      <c r="F3" s="229" t="s">
        <v>223</v>
      </c>
      <c r="G3" s="229"/>
      <c r="H3" s="229"/>
      <c r="I3" s="14"/>
      <c r="J3" s="14"/>
    </row>
    <row r="4" spans="1:10" ht="14.25" customHeight="1">
      <c r="A4" s="14"/>
      <c r="B4" s="230" t="s">
        <v>8</v>
      </c>
      <c r="C4" s="230"/>
      <c r="D4" s="230"/>
      <c r="E4" s="13"/>
      <c r="F4" s="239" t="s">
        <v>347</v>
      </c>
      <c r="G4" s="239"/>
      <c r="H4" s="239"/>
      <c r="I4" s="239"/>
      <c r="J4" s="176"/>
    </row>
    <row r="5" spans="1:10" ht="15.75" thickBot="1">
      <c r="A5" s="14"/>
      <c r="B5" s="15"/>
      <c r="C5" s="15"/>
      <c r="D5" s="13"/>
      <c r="E5" s="13"/>
      <c r="F5" s="239"/>
      <c r="G5" s="239"/>
      <c r="H5" s="239"/>
      <c r="I5" s="239"/>
      <c r="J5" s="176"/>
    </row>
    <row r="6" spans="1:10">
      <c r="A6" s="17"/>
      <c r="B6" s="25" t="s">
        <v>0</v>
      </c>
      <c r="C6" s="231" t="str">
        <f>IF(Summary!C5="","",Summary!C5)</f>
        <v/>
      </c>
      <c r="D6" s="232"/>
      <c r="E6" s="16"/>
      <c r="F6" s="239"/>
      <c r="G6" s="239"/>
      <c r="H6" s="239"/>
      <c r="I6" s="239"/>
      <c r="J6" s="176"/>
    </row>
    <row r="7" spans="1:10">
      <c r="A7" s="17"/>
      <c r="B7" s="26" t="s">
        <v>207</v>
      </c>
      <c r="C7" s="235" t="str">
        <f>IF(Summary!C6="","",Summary!C6)</f>
        <v/>
      </c>
      <c r="D7" s="236"/>
      <c r="E7" s="16"/>
      <c r="F7" s="239"/>
      <c r="G7" s="239"/>
      <c r="H7" s="239"/>
      <c r="I7" s="239"/>
      <c r="J7" s="176"/>
    </row>
    <row r="8" spans="1:10">
      <c r="A8" s="17"/>
      <c r="B8" s="26" t="s">
        <v>208</v>
      </c>
      <c r="C8" s="235" t="str">
        <f>IF(Summary!C7="","",Summary!C7)</f>
        <v/>
      </c>
      <c r="D8" s="236"/>
      <c r="E8" s="16"/>
      <c r="F8" s="239"/>
      <c r="G8" s="239"/>
      <c r="H8" s="239"/>
      <c r="I8" s="239"/>
      <c r="J8" s="176"/>
    </row>
    <row r="9" spans="1:10" ht="15" thickBot="1">
      <c r="A9" s="17"/>
      <c r="B9" s="179" t="s">
        <v>348</v>
      </c>
      <c r="C9" s="241"/>
      <c r="D9" s="242"/>
      <c r="E9" s="16"/>
      <c r="F9" s="239"/>
      <c r="G9" s="239"/>
      <c r="H9" s="239"/>
      <c r="I9" s="239"/>
      <c r="J9" s="176"/>
    </row>
    <row r="10" spans="1:10" ht="15" thickBot="1">
      <c r="A10" s="17"/>
      <c r="B10" s="30"/>
      <c r="C10" s="30"/>
      <c r="D10" s="30"/>
      <c r="E10" s="16"/>
      <c r="F10" s="176"/>
      <c r="G10" s="176"/>
      <c r="H10" s="176"/>
      <c r="I10" s="176"/>
      <c r="J10" s="176"/>
    </row>
    <row r="11" spans="1:10">
      <c r="A11" s="17"/>
      <c r="B11" s="130" t="s">
        <v>29</v>
      </c>
      <c r="C11" s="143">
        <f>'Ag Measures Calcs'!D113</f>
        <v>0</v>
      </c>
      <c r="D11" s="132" t="s">
        <v>1</v>
      </c>
      <c r="E11" s="16"/>
      <c r="F11" s="176"/>
      <c r="G11" s="176"/>
      <c r="H11" s="176"/>
      <c r="I11" s="176"/>
      <c r="J11" s="176"/>
    </row>
    <row r="12" spans="1:10" ht="15" thickBot="1">
      <c r="A12" s="17"/>
      <c r="B12" s="133" t="s">
        <v>31</v>
      </c>
      <c r="C12" s="212">
        <f>'Ag Measures Calcs'!E113</f>
        <v>0</v>
      </c>
      <c r="D12" s="135" t="s">
        <v>32</v>
      </c>
      <c r="E12" s="16"/>
      <c r="F12" s="176"/>
      <c r="G12" s="176"/>
      <c r="H12" s="176"/>
      <c r="I12" s="176"/>
      <c r="J12" s="176"/>
    </row>
    <row r="13" spans="1:10">
      <c r="A13" s="17"/>
      <c r="B13" s="13"/>
      <c r="C13" s="13"/>
      <c r="D13" s="13"/>
      <c r="E13" s="13"/>
      <c r="F13" s="176"/>
      <c r="G13" s="176"/>
      <c r="H13" s="176"/>
      <c r="I13" s="176"/>
      <c r="J13" s="176"/>
    </row>
    <row r="14" spans="1:10" hidden="1">
      <c r="A14" s="13"/>
      <c r="B14" s="52"/>
      <c r="C14" s="14"/>
      <c r="D14" s="14"/>
      <c r="E14" s="13"/>
      <c r="F14" s="176"/>
      <c r="G14" s="176"/>
      <c r="H14" s="176"/>
      <c r="I14" s="176"/>
      <c r="J14" s="176"/>
    </row>
    <row r="15" spans="1:10" hidden="1">
      <c r="A15" s="13"/>
      <c r="B15" s="14"/>
      <c r="C15" s="14"/>
      <c r="D15" s="14"/>
      <c r="E15" s="13"/>
      <c r="F15" s="176"/>
      <c r="G15" s="176"/>
      <c r="H15" s="176"/>
      <c r="I15" s="176"/>
      <c r="J15" s="176"/>
    </row>
    <row r="16" spans="1:10" hidden="1">
      <c r="A16" s="13"/>
      <c r="B16" s="14"/>
      <c r="C16" s="14"/>
      <c r="D16" s="14"/>
      <c r="E16" s="13"/>
      <c r="F16" s="14"/>
      <c r="G16" s="14"/>
      <c r="H16" s="14"/>
      <c r="I16" s="14"/>
      <c r="J16" s="14"/>
    </row>
    <row r="17" spans="1:10" hidden="1">
      <c r="A17" s="13"/>
      <c r="B17" s="14"/>
      <c r="C17" s="14"/>
      <c r="D17" s="14"/>
      <c r="E17" s="13"/>
      <c r="F17" s="14"/>
      <c r="G17" s="14"/>
      <c r="H17" s="14"/>
      <c r="I17" s="14"/>
      <c r="J17" s="14"/>
    </row>
    <row r="18" spans="1:10" hidden="1">
      <c r="A18" s="13"/>
      <c r="E18" s="13"/>
      <c r="F18" s="14"/>
      <c r="G18" s="14"/>
      <c r="H18" s="14"/>
      <c r="I18" s="14"/>
      <c r="J18" s="14"/>
    </row>
  </sheetData>
  <sheetProtection algorithmName="SHA-512" hashValue="sIJzTMoZGIL08PV4sjhUWV0JJK2rUwxqT8UYKceVBhS4E9/NiuRXfQAsrKYfvlye0qeGyRoMgLytLNEBH1TlDw==" saltValue="kdbHfKtZ4B8o//4VkQofxg==" spinCount="100000" sheet="1" objects="1" scenarios="1"/>
  <mergeCells count="8">
    <mergeCell ref="C8:D8"/>
    <mergeCell ref="F4:I9"/>
    <mergeCell ref="C9:D9"/>
    <mergeCell ref="B3:D3"/>
    <mergeCell ref="F3:H3"/>
    <mergeCell ref="B4:D4"/>
    <mergeCell ref="C6:D6"/>
    <mergeCell ref="C7:D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B1:AN113"/>
  <sheetViews>
    <sheetView topLeftCell="A86" zoomScale="90" zoomScaleNormal="90" workbookViewId="0">
      <selection activeCell="N105" sqref="N105"/>
    </sheetView>
  </sheetViews>
  <sheetFormatPr defaultColWidth="8.75" defaultRowHeight="14.25"/>
  <cols>
    <col min="1" max="1" width="3.625" style="9" customWidth="1"/>
    <col min="2" max="2" width="59.375" style="2" customWidth="1"/>
    <col min="3" max="3" width="17.875" style="2" customWidth="1"/>
    <col min="4" max="4" width="17.625" style="2" bestFit="1" customWidth="1"/>
    <col min="5" max="5" width="20.75" style="2" customWidth="1"/>
    <col min="6" max="6" width="18.875" style="2" customWidth="1"/>
    <col min="7" max="7" width="15.5" style="2" customWidth="1"/>
    <col min="8" max="8" width="16.25" style="2" customWidth="1"/>
    <col min="9" max="9" width="15.625" style="2" customWidth="1"/>
    <col min="10" max="10" width="14.125" style="2" customWidth="1"/>
    <col min="11" max="11" width="16.125" style="2" customWidth="1"/>
    <col min="12" max="12" width="13.75" style="2" customWidth="1"/>
    <col min="13" max="13" width="15.125" style="2" customWidth="1"/>
    <col min="14" max="14" width="12" style="2" customWidth="1"/>
    <col min="15" max="15" width="11.25" style="2" customWidth="1"/>
    <col min="16" max="16" width="8.75" style="2"/>
    <col min="17" max="19" width="13.25" style="2" customWidth="1"/>
    <col min="20" max="20" width="17.375" style="2" customWidth="1"/>
    <col min="21" max="21" width="13.25" style="2" customWidth="1"/>
    <col min="22" max="22" width="33" style="9" customWidth="1"/>
    <col min="23" max="33" width="8.75" style="9"/>
    <col min="34" max="34" width="15.25" style="9" customWidth="1"/>
    <col min="35" max="35" width="8.75" style="9"/>
    <col min="36" max="36" width="13.5" style="9" customWidth="1"/>
    <col min="37" max="38" width="8.75" style="9"/>
    <col min="39" max="39" width="58.625" style="9" bestFit="1" customWidth="1"/>
    <col min="40" max="16384" width="8.75" style="9"/>
  </cols>
  <sheetData>
    <row r="1" spans="2:5" ht="18.600000000000001" customHeight="1"/>
    <row r="2" spans="2:5" ht="18">
      <c r="B2" s="10" t="s">
        <v>10</v>
      </c>
      <c r="C2" s="8"/>
      <c r="D2" s="10"/>
    </row>
    <row r="3" spans="2:5">
      <c r="B3" s="54" t="s">
        <v>68</v>
      </c>
      <c r="C3" s="54">
        <f>'Dairy Scroll Comp'!C9</f>
        <v>0</v>
      </c>
      <c r="D3" s="31" t="s">
        <v>67</v>
      </c>
    </row>
    <row r="4" spans="2:5">
      <c r="B4" s="54" t="s">
        <v>53</v>
      </c>
      <c r="C4" s="32">
        <f>'Dairy Scroll Comp'!C10</f>
        <v>0</v>
      </c>
      <c r="D4" s="31" t="s">
        <v>39</v>
      </c>
    </row>
    <row r="5" spans="2:5">
      <c r="B5" s="32" t="s">
        <v>41</v>
      </c>
      <c r="C5" s="32">
        <f>'Dairy Scroll Comp'!C11</f>
        <v>0</v>
      </c>
      <c r="D5" s="31" t="s">
        <v>27</v>
      </c>
      <c r="E5" s="9"/>
    </row>
    <row r="6" spans="2:5">
      <c r="B6" s="54" t="s">
        <v>64</v>
      </c>
      <c r="C6" s="32">
        <f>'Dairy Scroll Comp'!C12</f>
        <v>0</v>
      </c>
      <c r="D6" s="31" t="s">
        <v>56</v>
      </c>
    </row>
    <row r="7" spans="2:5">
      <c r="B7" s="54" t="s">
        <v>86</v>
      </c>
      <c r="C7" s="54">
        <f>'Livestock Waterer'!C9</f>
        <v>0</v>
      </c>
      <c r="D7" s="31" t="s">
        <v>67</v>
      </c>
    </row>
    <row r="8" spans="2:5">
      <c r="B8" s="54"/>
      <c r="C8" s="54"/>
      <c r="D8" s="31"/>
    </row>
    <row r="9" spans="2:5">
      <c r="B9" s="54" t="s">
        <v>90</v>
      </c>
      <c r="C9" s="54">
        <f>'VSD Controller'!C10</f>
        <v>0</v>
      </c>
      <c r="D9" s="31" t="s">
        <v>88</v>
      </c>
    </row>
    <row r="10" spans="2:5">
      <c r="B10" s="54" t="s">
        <v>91</v>
      </c>
      <c r="C10" s="85">
        <f>'VSD Controller'!C11</f>
        <v>0</v>
      </c>
      <c r="D10" s="31" t="s">
        <v>84</v>
      </c>
    </row>
    <row r="11" spans="2:5">
      <c r="B11" s="54" t="s">
        <v>94</v>
      </c>
      <c r="C11" s="86">
        <f>'VSD Controller'!C12</f>
        <v>0</v>
      </c>
      <c r="D11" s="31" t="s">
        <v>72</v>
      </c>
    </row>
    <row r="12" spans="2:5">
      <c r="B12" s="54" t="s">
        <v>95</v>
      </c>
      <c r="C12" s="86">
        <f>'VSD Controller'!C13</f>
        <v>0</v>
      </c>
      <c r="D12" s="31" t="s">
        <v>40</v>
      </c>
    </row>
    <row r="13" spans="2:5">
      <c r="B13" s="54" t="s">
        <v>141</v>
      </c>
      <c r="C13" s="86">
        <f>'Hi Eff Vent Fans'!C9</f>
        <v>0</v>
      </c>
      <c r="D13" s="31" t="s">
        <v>67</v>
      </c>
    </row>
    <row r="14" spans="2:5">
      <c r="B14" s="142" t="s">
        <v>242</v>
      </c>
      <c r="C14" s="86">
        <f>'Hi Eff Vent Fans'!C10</f>
        <v>0</v>
      </c>
      <c r="D14" s="31" t="s">
        <v>112</v>
      </c>
    </row>
    <row r="15" spans="2:5">
      <c r="B15" s="54" t="s">
        <v>142</v>
      </c>
      <c r="C15" s="86">
        <f>'Hi Eff Vent Fans'!C11</f>
        <v>0</v>
      </c>
      <c r="D15" s="31" t="s">
        <v>67</v>
      </c>
    </row>
    <row r="16" spans="2:5">
      <c r="B16" s="54" t="s">
        <v>243</v>
      </c>
      <c r="C16" s="86">
        <f>'Hi Eff Vent Fans'!C12</f>
        <v>0</v>
      </c>
      <c r="D16" s="31" t="s">
        <v>112</v>
      </c>
    </row>
    <row r="17" spans="2:4">
      <c r="B17" s="142" t="s">
        <v>239</v>
      </c>
      <c r="C17" s="86">
        <f>'Hi Eff Vent Fans'!C13</f>
        <v>0</v>
      </c>
      <c r="D17" s="31" t="s">
        <v>238</v>
      </c>
    </row>
    <row r="18" spans="2:4">
      <c r="B18" s="54" t="s">
        <v>144</v>
      </c>
      <c r="C18" s="86">
        <f>'Hi Eff Vent Fans'!C14</f>
        <v>0</v>
      </c>
      <c r="D18" s="31" t="s">
        <v>140</v>
      </c>
    </row>
    <row r="19" spans="2:4">
      <c r="B19" s="142" t="s">
        <v>229</v>
      </c>
      <c r="C19" s="86">
        <f>'Hi Vol Low Speed Fans'!C9</f>
        <v>0</v>
      </c>
      <c r="D19" s="31" t="s">
        <v>67</v>
      </c>
    </row>
    <row r="20" spans="2:4">
      <c r="B20" s="54" t="s">
        <v>166</v>
      </c>
      <c r="C20" s="86">
        <f>'Hi Vol Low Speed Fans'!C10</f>
        <v>0</v>
      </c>
      <c r="D20" s="31" t="s">
        <v>67</v>
      </c>
    </row>
    <row r="21" spans="2:4">
      <c r="B21" s="142" t="s">
        <v>230</v>
      </c>
      <c r="C21" s="86">
        <f>'Hi Vol Low Speed Fans'!C11</f>
        <v>0</v>
      </c>
      <c r="D21" s="31" t="s">
        <v>164</v>
      </c>
    </row>
    <row r="22" spans="2:4">
      <c r="B22" s="54" t="s">
        <v>167</v>
      </c>
      <c r="C22" s="86">
        <f>'Hi Vol Low Speed Fans'!C12</f>
        <v>0</v>
      </c>
      <c r="D22" s="31" t="s">
        <v>164</v>
      </c>
    </row>
    <row r="23" spans="2:4">
      <c r="B23" s="146" t="s">
        <v>276</v>
      </c>
      <c r="C23" s="146">
        <f>'Heat Reclaimers'!C9</f>
        <v>0</v>
      </c>
      <c r="D23" s="146"/>
    </row>
    <row r="24" spans="2:4">
      <c r="B24" s="146" t="s">
        <v>277</v>
      </c>
      <c r="C24" s="146">
        <f>'Heat Reclaimers'!C10</f>
        <v>0</v>
      </c>
      <c r="D24" s="146"/>
    </row>
    <row r="25" spans="2:4">
      <c r="B25" s="146" t="s">
        <v>278</v>
      </c>
      <c r="C25" s="146">
        <f>'Heat Reclaimers'!C11</f>
        <v>0</v>
      </c>
      <c r="D25" s="146"/>
    </row>
    <row r="26" spans="2:4">
      <c r="B26" s="146" t="s">
        <v>279</v>
      </c>
      <c r="C26" s="146">
        <f>'Heat Reclaimers'!C12</f>
        <v>0</v>
      </c>
      <c r="D26" s="146"/>
    </row>
    <row r="27" spans="2:4">
      <c r="B27" s="170" t="s">
        <v>330</v>
      </c>
      <c r="C27" s="170">
        <f>'Low Pressure Irrigation'!C9</f>
        <v>0</v>
      </c>
      <c r="D27" s="170"/>
    </row>
    <row r="28" spans="2:4">
      <c r="B28" s="170" t="s">
        <v>320</v>
      </c>
      <c r="C28" s="170">
        <f>'Low Pressure Irrigation'!C10</f>
        <v>0</v>
      </c>
      <c r="D28" s="170" t="s">
        <v>301</v>
      </c>
    </row>
    <row r="29" spans="2:4">
      <c r="B29" s="170" t="s">
        <v>321</v>
      </c>
      <c r="C29" s="170">
        <f>'Low Pressure Irrigation'!C11</f>
        <v>0</v>
      </c>
      <c r="D29" s="170" t="s">
        <v>302</v>
      </c>
    </row>
    <row r="30" spans="2:4">
      <c r="B30" s="170" t="s">
        <v>322</v>
      </c>
      <c r="C30" s="170">
        <f>'Low Pressure Irrigation'!C12</f>
        <v>0</v>
      </c>
      <c r="D30" s="170" t="s">
        <v>302</v>
      </c>
    </row>
    <row r="31" spans="2:4">
      <c r="B31" s="170" t="s">
        <v>323</v>
      </c>
      <c r="C31" s="170">
        <f>'Low Pressure Irrigation'!C13</f>
        <v>0</v>
      </c>
      <c r="D31" s="170" t="s">
        <v>303</v>
      </c>
    </row>
    <row r="32" spans="2:4">
      <c r="B32" s="170" t="s">
        <v>324</v>
      </c>
      <c r="C32" s="170">
        <f>'Low Pressure Irrigation'!C14</f>
        <v>0</v>
      </c>
      <c r="D32" s="170" t="s">
        <v>304</v>
      </c>
    </row>
    <row r="33" spans="2:4">
      <c r="B33" s="170" t="s">
        <v>325</v>
      </c>
      <c r="C33" s="187">
        <f>'Low Pressure Irrigation'!C15</f>
        <v>0</v>
      </c>
      <c r="D33" s="170" t="s">
        <v>328</v>
      </c>
    </row>
    <row r="34" spans="2:4">
      <c r="B34" s="170" t="s">
        <v>326</v>
      </c>
      <c r="C34" s="170">
        <f>'Low Pressure Irrigation'!C16</f>
        <v>0</v>
      </c>
      <c r="D34" s="170" t="s">
        <v>329</v>
      </c>
    </row>
    <row r="35" spans="2:4">
      <c r="B35" s="170" t="s">
        <v>337</v>
      </c>
      <c r="C35" s="170">
        <f>'Low Pressure Irrigation'!C17</f>
        <v>0</v>
      </c>
      <c r="D35" s="170" t="s">
        <v>338</v>
      </c>
    </row>
    <row r="36" spans="2:4">
      <c r="B36" s="170" t="s">
        <v>327</v>
      </c>
      <c r="C36" s="188">
        <f>'Low Pressure Irrigation'!C18</f>
        <v>0</v>
      </c>
      <c r="D36" s="170"/>
    </row>
    <row r="37" spans="2:4">
      <c r="B37" s="170" t="s">
        <v>349</v>
      </c>
      <c r="C37" s="195">
        <f>'Engine Block'!C9:D9</f>
        <v>0</v>
      </c>
      <c r="D37" s="170"/>
    </row>
    <row r="38" spans="2:4">
      <c r="B38" s="170" t="s">
        <v>368</v>
      </c>
      <c r="C38" s="195">
        <f>'Dairy Refrig Tune Up'!C10</f>
        <v>0</v>
      </c>
      <c r="D38" s="170" t="s">
        <v>27</v>
      </c>
    </row>
    <row r="39" spans="2:4">
      <c r="B39" s="186"/>
      <c r="C39" s="196"/>
      <c r="D39" s="186"/>
    </row>
    <row r="41" spans="2:4" ht="18">
      <c r="B41" s="10" t="s">
        <v>9</v>
      </c>
    </row>
    <row r="42" spans="2:4">
      <c r="B42" s="54" t="s">
        <v>296</v>
      </c>
      <c r="C42" s="54">
        <v>1.7000000000000001E-4</v>
      </c>
      <c r="D42" s="31" t="s">
        <v>42</v>
      </c>
    </row>
    <row r="43" spans="2:4">
      <c r="B43" s="144" t="s">
        <v>267</v>
      </c>
      <c r="C43" s="144">
        <v>1.3999999999999999E-4</v>
      </c>
      <c r="D43" s="31" t="s">
        <v>42</v>
      </c>
    </row>
    <row r="44" spans="2:4">
      <c r="B44" s="32" t="s">
        <v>38</v>
      </c>
      <c r="C44" s="32">
        <v>5.85</v>
      </c>
      <c r="D44" s="31" t="s">
        <v>39</v>
      </c>
    </row>
    <row r="45" spans="2:4">
      <c r="B45" s="54" t="s">
        <v>297</v>
      </c>
      <c r="C45" s="54">
        <v>365</v>
      </c>
      <c r="D45" s="31" t="s">
        <v>40</v>
      </c>
    </row>
    <row r="46" spans="2:4">
      <c r="B46" s="54" t="s">
        <v>62</v>
      </c>
      <c r="C46" s="87">
        <f>1/1000</f>
        <v>1E-3</v>
      </c>
      <c r="D46" s="69" t="s">
        <v>63</v>
      </c>
    </row>
    <row r="47" spans="2:4">
      <c r="B47" s="54" t="s">
        <v>57</v>
      </c>
      <c r="C47" s="63">
        <v>1000</v>
      </c>
      <c r="D47" s="31" t="s">
        <v>58</v>
      </c>
    </row>
    <row r="48" spans="2:4">
      <c r="B48" s="54" t="s">
        <v>80</v>
      </c>
      <c r="C48" s="70">
        <v>0.5</v>
      </c>
      <c r="D48" s="31" t="s">
        <v>83</v>
      </c>
    </row>
    <row r="49" spans="2:4">
      <c r="B49" s="54" t="s">
        <v>81</v>
      </c>
      <c r="C49" s="83">
        <v>0.8</v>
      </c>
      <c r="D49" s="31" t="s">
        <v>85</v>
      </c>
    </row>
    <row r="50" spans="2:4">
      <c r="B50" s="54" t="s">
        <v>82</v>
      </c>
      <c r="C50" s="63">
        <v>60</v>
      </c>
      <c r="D50" s="31" t="s">
        <v>58</v>
      </c>
    </row>
    <row r="51" spans="2:4">
      <c r="B51" s="54" t="s">
        <v>97</v>
      </c>
      <c r="C51" s="87">
        <v>0.746</v>
      </c>
      <c r="D51" s="31" t="s">
        <v>98</v>
      </c>
    </row>
    <row r="52" spans="2:4">
      <c r="B52" s="54" t="s">
        <v>99</v>
      </c>
      <c r="C52" s="83">
        <v>0.9</v>
      </c>
      <c r="D52" s="31" t="s">
        <v>100</v>
      </c>
    </row>
    <row r="53" spans="2:4">
      <c r="B53" s="54" t="s">
        <v>101</v>
      </c>
      <c r="C53" s="83">
        <v>0.46</v>
      </c>
      <c r="D53" s="31" t="s">
        <v>100</v>
      </c>
    </row>
    <row r="54" spans="2:4">
      <c r="B54" s="54" t="s">
        <v>109</v>
      </c>
      <c r="C54" s="63">
        <v>1000</v>
      </c>
      <c r="D54" s="31" t="s">
        <v>58</v>
      </c>
    </row>
    <row r="55" spans="2:4">
      <c r="B55" s="54" t="s">
        <v>149</v>
      </c>
      <c r="C55" s="63">
        <v>215</v>
      </c>
      <c r="D55" s="31" t="s">
        <v>58</v>
      </c>
    </row>
    <row r="56" spans="2:4">
      <c r="B56" s="54" t="s">
        <v>168</v>
      </c>
      <c r="C56" s="92">
        <v>1</v>
      </c>
      <c r="D56" s="31" t="s">
        <v>42</v>
      </c>
    </row>
    <row r="57" spans="2:4">
      <c r="B57" s="54" t="s">
        <v>169</v>
      </c>
      <c r="C57" s="167">
        <v>25</v>
      </c>
      <c r="D57" s="31" t="s">
        <v>270</v>
      </c>
    </row>
    <row r="58" spans="2:4">
      <c r="B58" s="146" t="s">
        <v>298</v>
      </c>
      <c r="C58" s="63">
        <v>1000</v>
      </c>
      <c r="D58" s="31" t="s">
        <v>299</v>
      </c>
    </row>
    <row r="59" spans="2:4">
      <c r="B59" s="170" t="s">
        <v>331</v>
      </c>
      <c r="C59" s="189">
        <v>1714</v>
      </c>
      <c r="D59" s="31" t="s">
        <v>332</v>
      </c>
    </row>
    <row r="60" spans="2:4">
      <c r="B60" s="170" t="s">
        <v>333</v>
      </c>
      <c r="C60" s="190">
        <v>2.5999999999999999E-3</v>
      </c>
      <c r="D60" s="31" t="s">
        <v>334</v>
      </c>
    </row>
    <row r="61" spans="2:4">
      <c r="B61" s="170" t="s">
        <v>335</v>
      </c>
      <c r="C61" s="63">
        <v>100</v>
      </c>
      <c r="D61" s="31" t="s">
        <v>336</v>
      </c>
    </row>
    <row r="62" spans="2:4">
      <c r="B62" s="170" t="s">
        <v>354</v>
      </c>
      <c r="C62" s="63">
        <v>25</v>
      </c>
      <c r="D62" s="31" t="s">
        <v>299</v>
      </c>
    </row>
    <row r="63" spans="2:4">
      <c r="B63" s="170" t="s">
        <v>372</v>
      </c>
      <c r="C63" s="70">
        <v>0.94</v>
      </c>
      <c r="D63" s="31" t="s">
        <v>373</v>
      </c>
    </row>
    <row r="64" spans="2:4">
      <c r="B64" s="170" t="s">
        <v>384</v>
      </c>
      <c r="C64" s="63">
        <v>200</v>
      </c>
      <c r="D64" s="31" t="s">
        <v>299</v>
      </c>
    </row>
    <row r="65" spans="2:40">
      <c r="B65" s="3"/>
      <c r="C65" s="8"/>
      <c r="D65" s="3"/>
    </row>
    <row r="66" spans="2:40">
      <c r="O66" s="9"/>
    </row>
    <row r="67" spans="2:40" ht="18">
      <c r="B67" s="10" t="s">
        <v>52</v>
      </c>
      <c r="E67" s="10" t="s">
        <v>73</v>
      </c>
      <c r="H67" s="10" t="s">
        <v>124</v>
      </c>
      <c r="M67" s="91" t="s">
        <v>145</v>
      </c>
      <c r="S67" s="10" t="s">
        <v>122</v>
      </c>
      <c r="V67" s="2"/>
      <c r="W67" s="2"/>
      <c r="X67" s="2"/>
      <c r="Y67" s="2"/>
      <c r="Z67" s="2"/>
      <c r="AA67" s="2"/>
      <c r="AB67" s="10" t="s">
        <v>133</v>
      </c>
      <c r="AC67" s="2"/>
      <c r="AD67" s="2"/>
      <c r="AE67" s="2"/>
      <c r="AF67" s="2"/>
      <c r="AH67" s="10" t="s">
        <v>160</v>
      </c>
      <c r="AI67" s="2"/>
      <c r="AJ67" s="2"/>
      <c r="AM67" s="10" t="s">
        <v>162</v>
      </c>
      <c r="AN67" s="2"/>
    </row>
    <row r="68" spans="2:40" s="19" customFormat="1" ht="67.5" customHeight="1">
      <c r="B68" s="37" t="s">
        <v>49</v>
      </c>
      <c r="C68" s="38" t="s">
        <v>65</v>
      </c>
      <c r="D68" s="2"/>
      <c r="E68" s="37" t="s">
        <v>71</v>
      </c>
      <c r="F68" s="38" t="s">
        <v>72</v>
      </c>
      <c r="G68" s="2"/>
      <c r="H68" s="37" t="s">
        <v>125</v>
      </c>
      <c r="I68" s="38" t="s">
        <v>126</v>
      </c>
      <c r="J68" s="38" t="s">
        <v>127</v>
      </c>
      <c r="K68" s="38" t="s">
        <v>128</v>
      </c>
      <c r="L68" s="2"/>
      <c r="M68" s="37" t="s">
        <v>71</v>
      </c>
      <c r="N68" s="38" t="s">
        <v>118</v>
      </c>
      <c r="O68" s="38" t="s">
        <v>119</v>
      </c>
      <c r="P68" s="38" t="s">
        <v>120</v>
      </c>
      <c r="Q68" s="38" t="s">
        <v>121</v>
      </c>
      <c r="R68" s="2"/>
      <c r="S68" s="37" t="s">
        <v>71</v>
      </c>
      <c r="T68" s="38" t="s">
        <v>118</v>
      </c>
      <c r="U68" s="38" t="s">
        <v>119</v>
      </c>
      <c r="V68" s="38" t="s">
        <v>120</v>
      </c>
      <c r="W68" s="38" t="s">
        <v>121</v>
      </c>
      <c r="X68" s="38" t="s">
        <v>116</v>
      </c>
      <c r="Y68" s="38" t="s">
        <v>117</v>
      </c>
      <c r="Z68" s="38" t="s">
        <v>115</v>
      </c>
      <c r="AA68" s="2"/>
      <c r="AB68" s="37" t="s">
        <v>71</v>
      </c>
      <c r="AC68" s="38" t="s">
        <v>118</v>
      </c>
      <c r="AD68" s="38" t="s">
        <v>119</v>
      </c>
      <c r="AE68" s="38" t="s">
        <v>120</v>
      </c>
      <c r="AF68" s="38" t="s">
        <v>121</v>
      </c>
      <c r="AG68" s="9"/>
      <c r="AH68" s="37" t="s">
        <v>153</v>
      </c>
      <c r="AI68" s="38" t="s">
        <v>158</v>
      </c>
      <c r="AJ68" s="38" t="s">
        <v>159</v>
      </c>
      <c r="AK68" s="38" t="s">
        <v>161</v>
      </c>
      <c r="AM68" s="37" t="s">
        <v>71</v>
      </c>
      <c r="AN68" s="38" t="s">
        <v>147</v>
      </c>
    </row>
    <row r="69" spans="2:40" ht="13.5" customHeight="1">
      <c r="B69" s="89" t="s">
        <v>50</v>
      </c>
      <c r="C69" s="68">
        <v>922</v>
      </c>
      <c r="E69" s="35" t="s">
        <v>74</v>
      </c>
      <c r="F69" s="71">
        <v>1139</v>
      </c>
      <c r="H69" s="35" t="s">
        <v>129</v>
      </c>
      <c r="I69" s="68">
        <v>3600</v>
      </c>
      <c r="J69" s="89">
        <v>9.1999999999999993</v>
      </c>
      <c r="K69" s="89">
        <v>12.4</v>
      </c>
      <c r="M69" s="67" t="s">
        <v>74</v>
      </c>
      <c r="N69" s="71">
        <f>VLOOKUP($M69,$S69:T69,2,FALSE)</f>
        <v>5372.1900000000005</v>
      </c>
      <c r="O69" s="71">
        <f>VLOOKUP($M69,$S69:U69,3,FALSE)</f>
        <v>3703.8</v>
      </c>
      <c r="P69" s="71">
        <f>VLOOKUP($M69,$S69:V69,4,FALSE)</f>
        <v>5864</v>
      </c>
      <c r="Q69" s="71">
        <f>VLOOKUP($M69,$S69:W69,5,FALSE)</f>
        <v>4729</v>
      </c>
      <c r="S69" s="35" t="s">
        <v>74</v>
      </c>
      <c r="T69" s="71">
        <f>0.33*$X69+0.67*$Y69+$Z69</f>
        <v>5372.1900000000005</v>
      </c>
      <c r="U69" s="71">
        <f t="shared" ref="U69" si="0">0.1*$X69+0.4*$Y69+$Z69</f>
        <v>3703.8</v>
      </c>
      <c r="V69" s="71">
        <v>5864</v>
      </c>
      <c r="W69" s="71">
        <v>4729</v>
      </c>
      <c r="X69" s="71">
        <v>3468</v>
      </c>
      <c r="Y69" s="71">
        <v>3225</v>
      </c>
      <c r="Z69" s="71">
        <v>2067</v>
      </c>
      <c r="AA69" s="2"/>
      <c r="AB69" s="35" t="s">
        <v>74</v>
      </c>
      <c r="AC69" s="71">
        <f>0.33*$X69+0.67*$Y69</f>
        <v>3305.19</v>
      </c>
      <c r="AD69" s="71">
        <f>0.1*$X69+0.4*$Y69</f>
        <v>1636.8</v>
      </c>
      <c r="AE69" s="71">
        <v>2323</v>
      </c>
      <c r="AF69" s="71">
        <v>0</v>
      </c>
      <c r="AH69" s="35" t="s">
        <v>154</v>
      </c>
      <c r="AI69" s="71">
        <v>761</v>
      </c>
      <c r="AJ69" s="71">
        <v>4497</v>
      </c>
      <c r="AK69" s="71">
        <f>AJ69-AI69</f>
        <v>3736</v>
      </c>
      <c r="AM69" s="35" t="s">
        <v>74</v>
      </c>
      <c r="AN69" s="71">
        <v>2964</v>
      </c>
    </row>
    <row r="70" spans="2:40" ht="13.5" customHeight="1">
      <c r="B70" s="89" t="s">
        <v>45</v>
      </c>
      <c r="C70" s="68">
        <v>2864</v>
      </c>
      <c r="H70" s="35" t="s">
        <v>130</v>
      </c>
      <c r="I70" s="68">
        <v>6274</v>
      </c>
      <c r="J70" s="89">
        <v>11.2</v>
      </c>
      <c r="K70" s="89">
        <v>15.3</v>
      </c>
      <c r="AA70" s="2"/>
      <c r="AH70" s="35" t="s">
        <v>155</v>
      </c>
      <c r="AI70" s="71">
        <v>850</v>
      </c>
      <c r="AJ70" s="71">
        <v>5026</v>
      </c>
      <c r="AK70" s="71">
        <f t="shared" ref="AK70:AK72" si="1">AJ70-AI70</f>
        <v>4176</v>
      </c>
    </row>
    <row r="71" spans="2:40" ht="13.5" customHeight="1">
      <c r="B71" s="76"/>
      <c r="C71" s="77"/>
      <c r="H71" s="35" t="s">
        <v>131</v>
      </c>
      <c r="I71" s="68">
        <v>10837</v>
      </c>
      <c r="J71" s="89">
        <v>15</v>
      </c>
      <c r="K71" s="89">
        <v>19.2</v>
      </c>
      <c r="M71" s="91" t="s">
        <v>146</v>
      </c>
      <c r="AA71" s="2"/>
      <c r="AH71" s="35" t="s">
        <v>156</v>
      </c>
      <c r="AI71" s="71">
        <v>940</v>
      </c>
      <c r="AJ71" s="71">
        <v>5555</v>
      </c>
      <c r="AK71" s="71">
        <f t="shared" si="1"/>
        <v>4615</v>
      </c>
    </row>
    <row r="72" spans="2:40" ht="13.5" customHeight="1">
      <c r="B72" s="76"/>
      <c r="C72" s="77"/>
      <c r="H72" s="35" t="s">
        <v>132</v>
      </c>
      <c r="I72" s="68">
        <v>22626</v>
      </c>
      <c r="J72" s="89">
        <v>17.8</v>
      </c>
      <c r="K72" s="89">
        <v>22.7</v>
      </c>
      <c r="M72" s="37" t="s">
        <v>71</v>
      </c>
      <c r="N72" s="38" t="s">
        <v>118</v>
      </c>
      <c r="O72" s="38" t="s">
        <v>119</v>
      </c>
      <c r="P72" s="38" t="s">
        <v>120</v>
      </c>
      <c r="Q72" s="38" t="s">
        <v>121</v>
      </c>
      <c r="AA72" s="2"/>
      <c r="AH72" s="35" t="s">
        <v>157</v>
      </c>
      <c r="AI72" s="71">
        <v>1119</v>
      </c>
      <c r="AJ72" s="71">
        <v>6613</v>
      </c>
      <c r="AK72" s="71">
        <f t="shared" si="1"/>
        <v>5494</v>
      </c>
    </row>
    <row r="73" spans="2:40" ht="13.5" customHeight="1">
      <c r="B73" s="76"/>
      <c r="C73" s="77"/>
      <c r="H73" s="35"/>
      <c r="I73" s="71"/>
      <c r="J73" s="35"/>
      <c r="K73" s="35"/>
      <c r="M73" s="67" t="str">
        <f>M69</f>
        <v>Hagerstown</v>
      </c>
      <c r="N73" s="71">
        <f>VLOOKUP($M73,$AB69:$AF69,2,FALSE)</f>
        <v>3305.19</v>
      </c>
      <c r="O73" s="71">
        <f>VLOOKUP($M73,$AB69:$AF69,3,FALSE)</f>
        <v>1636.8</v>
      </c>
      <c r="P73" s="71">
        <f>VLOOKUP($M73,$AB69:$AF69,4,FALSE)</f>
        <v>2323</v>
      </c>
      <c r="Q73" s="71">
        <f>VLOOKUP($M73,$AB69:$AF69,5,FALSE)</f>
        <v>0</v>
      </c>
      <c r="AA73" s="2"/>
      <c r="AB73" s="19"/>
      <c r="AC73" s="19"/>
      <c r="AD73" s="19"/>
      <c r="AE73" s="19"/>
      <c r="AF73" s="19"/>
    </row>
    <row r="74" spans="2:40" ht="13.5" customHeight="1">
      <c r="B74" s="76"/>
      <c r="C74" s="77"/>
      <c r="H74" s="35"/>
      <c r="I74" s="71"/>
      <c r="J74" s="71"/>
      <c r="K74" s="71"/>
      <c r="AA74" s="2"/>
      <c r="AM74" s="19"/>
      <c r="AN74" s="19"/>
    </row>
    <row r="75" spans="2:40" ht="13.5" customHeight="1">
      <c r="B75" s="76"/>
      <c r="C75" s="77"/>
      <c r="H75" s="76"/>
      <c r="I75" s="183"/>
      <c r="J75" s="183"/>
      <c r="K75" s="183"/>
      <c r="AA75" s="2"/>
      <c r="AM75" s="19"/>
      <c r="AN75" s="19"/>
    </row>
    <row r="76" spans="2:40" ht="18">
      <c r="B76" s="10" t="s">
        <v>280</v>
      </c>
      <c r="I76" s="10" t="s">
        <v>308</v>
      </c>
      <c r="L76" s="10" t="s">
        <v>350</v>
      </c>
      <c r="Q76" s="10" t="s">
        <v>369</v>
      </c>
    </row>
    <row r="77" spans="2:40" ht="45">
      <c r="B77" s="37" t="s">
        <v>283</v>
      </c>
      <c r="C77" s="37" t="s">
        <v>284</v>
      </c>
      <c r="D77" s="37" t="s">
        <v>285</v>
      </c>
      <c r="E77" s="37" t="s">
        <v>286</v>
      </c>
      <c r="F77" s="37" t="s">
        <v>275</v>
      </c>
      <c r="G77" s="37" t="s">
        <v>289</v>
      </c>
      <c r="I77" s="37" t="s">
        <v>307</v>
      </c>
      <c r="L77" s="37" t="s">
        <v>351</v>
      </c>
      <c r="M77" s="37" t="s">
        <v>352</v>
      </c>
      <c r="N77" s="37" t="s">
        <v>338</v>
      </c>
      <c r="O77" s="37" t="s">
        <v>353</v>
      </c>
      <c r="Q77" s="37" t="s">
        <v>370</v>
      </c>
      <c r="R77" s="37" t="s">
        <v>371</v>
      </c>
      <c r="S77" s="37" t="s">
        <v>374</v>
      </c>
      <c r="T77" s="37" t="s">
        <v>375</v>
      </c>
      <c r="U77" s="37" t="s">
        <v>376</v>
      </c>
      <c r="V77" s="37" t="s">
        <v>377</v>
      </c>
      <c r="W77" s="37" t="s">
        <v>382</v>
      </c>
    </row>
    <row r="78" spans="2:40" ht="28.5">
      <c r="B78" s="89" t="s">
        <v>50</v>
      </c>
      <c r="C78" s="89">
        <v>0.28999999999999998</v>
      </c>
      <c r="D78" s="89" t="s">
        <v>50</v>
      </c>
      <c r="E78" s="89">
        <v>0.5</v>
      </c>
      <c r="F78" s="174" t="s">
        <v>287</v>
      </c>
      <c r="G78" s="89">
        <v>0.9</v>
      </c>
      <c r="I78" s="89" t="s">
        <v>309</v>
      </c>
      <c r="L78" s="89">
        <v>1.3</v>
      </c>
      <c r="M78" s="89">
        <v>9</v>
      </c>
      <c r="N78" s="89">
        <v>65</v>
      </c>
      <c r="O78" s="89">
        <v>0.97</v>
      </c>
      <c r="Q78" s="89">
        <v>365</v>
      </c>
      <c r="R78" s="89">
        <v>68</v>
      </c>
      <c r="S78" s="89">
        <v>38</v>
      </c>
      <c r="T78" s="89">
        <v>15.39</v>
      </c>
      <c r="U78" s="89">
        <v>0.05</v>
      </c>
      <c r="V78" s="89" t="s">
        <v>378</v>
      </c>
      <c r="W78" s="89">
        <v>56.3</v>
      </c>
    </row>
    <row r="79" spans="2:40" ht="28.5">
      <c r="B79" s="89" t="s">
        <v>45</v>
      </c>
      <c r="C79" s="89">
        <v>0.38</v>
      </c>
      <c r="D79" s="89" t="s">
        <v>45</v>
      </c>
      <c r="E79" s="89">
        <v>1</v>
      </c>
      <c r="F79" s="174" t="s">
        <v>288</v>
      </c>
      <c r="G79" s="89">
        <v>2</v>
      </c>
      <c r="I79" s="89" t="s">
        <v>310</v>
      </c>
      <c r="V79" s="89" t="s">
        <v>379</v>
      </c>
      <c r="W79" s="89">
        <v>67</v>
      </c>
    </row>
    <row r="80" spans="2:40">
      <c r="I80" s="88"/>
      <c r="V80" s="89" t="s">
        <v>380</v>
      </c>
      <c r="W80" s="89">
        <v>98</v>
      </c>
    </row>
    <row r="81" spans="2:40">
      <c r="I81" s="88"/>
      <c r="V81" s="89" t="s">
        <v>381</v>
      </c>
      <c r="W81" s="89">
        <v>71.8</v>
      </c>
    </row>
    <row r="82" spans="2:40">
      <c r="I82" s="88"/>
    </row>
    <row r="83" spans="2:40">
      <c r="I83" s="88"/>
    </row>
    <row r="84" spans="2:40">
      <c r="I84" s="88"/>
    </row>
    <row r="85" spans="2:40" ht="15">
      <c r="AB85" s="19"/>
      <c r="AC85" s="19"/>
      <c r="AD85" s="19"/>
      <c r="AE85" s="19"/>
      <c r="AF85" s="19"/>
    </row>
    <row r="86" spans="2:40" ht="18">
      <c r="B86" s="10" t="s">
        <v>5</v>
      </c>
      <c r="AM86" s="19"/>
      <c r="AN86" s="19"/>
    </row>
    <row r="87" spans="2:40" s="19" customFormat="1" ht="30">
      <c r="B87" s="37"/>
      <c r="C87" s="38" t="s">
        <v>51</v>
      </c>
      <c r="D87" s="37" t="s">
        <v>60</v>
      </c>
      <c r="E87" s="37" t="s">
        <v>61</v>
      </c>
      <c r="F87" s="37" t="s">
        <v>46</v>
      </c>
      <c r="G87" s="37" t="s">
        <v>66</v>
      </c>
      <c r="H87" s="37" t="s">
        <v>30</v>
      </c>
      <c r="I87" s="37"/>
      <c r="J87" s="37"/>
      <c r="K87" s="37"/>
      <c r="L87" s="2"/>
      <c r="M87" s="2"/>
      <c r="N87" s="2"/>
      <c r="O87" s="2"/>
      <c r="P87" s="2"/>
      <c r="Q87" s="2"/>
      <c r="R87" s="2"/>
      <c r="S87" s="2"/>
      <c r="T87" s="2"/>
      <c r="U87" s="2"/>
      <c r="V87" s="9"/>
      <c r="W87" s="9"/>
      <c r="X87" s="9"/>
      <c r="Y87" s="9"/>
      <c r="Z87" s="9"/>
      <c r="AB87" s="9"/>
      <c r="AC87" s="9"/>
      <c r="AD87" s="9"/>
      <c r="AE87" s="9"/>
      <c r="AF87" s="9"/>
      <c r="AM87" s="9"/>
      <c r="AN87" s="9"/>
    </row>
    <row r="88" spans="2:40" ht="15">
      <c r="B88" s="35" t="s">
        <v>59</v>
      </c>
      <c r="C88" s="72">
        <f>IF(C6="Yes",C69,C70)</f>
        <v>2864</v>
      </c>
      <c r="D88" s="73">
        <f>C88/C44</f>
        <v>489.5726495726496</v>
      </c>
      <c r="E88" s="73" t="e">
        <f>C88/C4</f>
        <v>#DIV/0!</v>
      </c>
      <c r="F88" s="68" t="e">
        <f>(D88-E88)*C46*C45*C5</f>
        <v>#DIV/0!</v>
      </c>
      <c r="G88" s="75" t="e">
        <f>F88*C42</f>
        <v>#DIV/0!</v>
      </c>
      <c r="H88" s="63">
        <f>IF(C4&gt;5.85,C47*C3,0)</f>
        <v>0</v>
      </c>
      <c r="I88" s="36"/>
      <c r="J88" s="36"/>
      <c r="K88" s="36"/>
      <c r="AB88" s="19"/>
      <c r="AC88" s="19"/>
      <c r="AD88" s="19"/>
      <c r="AE88" s="19"/>
      <c r="AF88" s="19"/>
    </row>
    <row r="89" spans="2:40" ht="15">
      <c r="B89" s="76"/>
      <c r="C89" s="78"/>
      <c r="D89" s="79"/>
      <c r="E89" s="79"/>
      <c r="F89" s="77"/>
      <c r="G89" s="80"/>
      <c r="H89" s="81"/>
      <c r="I89" s="82"/>
      <c r="J89" s="82"/>
      <c r="K89" s="82"/>
      <c r="AM89" s="19"/>
      <c r="AN89" s="19"/>
    </row>
    <row r="90" spans="2:40" s="19" customFormat="1" ht="30">
      <c r="B90" s="37"/>
      <c r="C90" s="38" t="s">
        <v>76</v>
      </c>
      <c r="D90" s="37" t="s">
        <v>77</v>
      </c>
      <c r="E90" s="37" t="s">
        <v>78</v>
      </c>
      <c r="F90" s="37" t="s">
        <v>79</v>
      </c>
      <c r="G90" s="37" t="s">
        <v>46</v>
      </c>
      <c r="H90" s="37" t="s">
        <v>66</v>
      </c>
      <c r="I90" s="37" t="s">
        <v>30</v>
      </c>
      <c r="J90" s="37"/>
      <c r="K90" s="37"/>
      <c r="L90" s="2"/>
      <c r="M90" s="2"/>
      <c r="N90" s="2"/>
      <c r="O90" s="2"/>
      <c r="P90" s="2"/>
      <c r="Q90" s="2"/>
      <c r="R90" s="2"/>
      <c r="S90" s="2"/>
      <c r="T90" s="2"/>
      <c r="U90" s="2"/>
      <c r="V90" s="9"/>
      <c r="W90" s="9"/>
      <c r="X90" s="9"/>
      <c r="Y90" s="9"/>
      <c r="Z90" s="9"/>
      <c r="AB90" s="9"/>
      <c r="AC90" s="9"/>
      <c r="AD90" s="9"/>
      <c r="AE90" s="9"/>
      <c r="AF90" s="9"/>
      <c r="AM90" s="9"/>
      <c r="AN90" s="9"/>
    </row>
    <row r="91" spans="2:40" ht="15">
      <c r="B91" s="35" t="s">
        <v>75</v>
      </c>
      <c r="C91" s="71">
        <f>C7</f>
        <v>0</v>
      </c>
      <c r="D91" s="71">
        <f>F69</f>
        <v>1139</v>
      </c>
      <c r="E91" s="73">
        <f>C48</f>
        <v>0.5</v>
      </c>
      <c r="F91" s="84">
        <f>C49</f>
        <v>0.8</v>
      </c>
      <c r="G91" s="71">
        <f>C91*D91*E91*F91</f>
        <v>0</v>
      </c>
      <c r="H91" s="73">
        <v>0</v>
      </c>
      <c r="I91" s="63">
        <f>C7*C50</f>
        <v>0</v>
      </c>
      <c r="J91" s="36"/>
      <c r="K91" s="36"/>
      <c r="AB91" s="19"/>
      <c r="AC91" s="19"/>
      <c r="AD91" s="19"/>
      <c r="AE91" s="19"/>
      <c r="AF91" s="19"/>
    </row>
    <row r="92" spans="2:40" ht="15">
      <c r="AM92" s="19"/>
      <c r="AN92" s="19"/>
    </row>
    <row r="93" spans="2:40" s="19" customFormat="1" ht="45">
      <c r="B93" s="37"/>
      <c r="C93" s="38" t="s">
        <v>268</v>
      </c>
      <c r="D93" s="38" t="s">
        <v>88</v>
      </c>
      <c r="E93" s="37" t="s">
        <v>103</v>
      </c>
      <c r="F93" s="37" t="s">
        <v>104</v>
      </c>
      <c r="G93" s="37" t="s">
        <v>105</v>
      </c>
      <c r="H93" s="37" t="s">
        <v>106</v>
      </c>
      <c r="I93" s="37" t="s">
        <v>107</v>
      </c>
      <c r="J93" s="37" t="s">
        <v>108</v>
      </c>
      <c r="K93" s="37" t="s">
        <v>46</v>
      </c>
      <c r="L93" s="37" t="s">
        <v>66</v>
      </c>
      <c r="M93" s="37" t="s">
        <v>30</v>
      </c>
      <c r="N93" s="2"/>
      <c r="O93" s="2"/>
      <c r="P93" s="2"/>
      <c r="Q93" s="2"/>
      <c r="R93" s="2"/>
      <c r="S93" s="2"/>
      <c r="T93" s="2"/>
      <c r="U93" s="2"/>
      <c r="V93" s="9"/>
      <c r="W93" s="9"/>
      <c r="X93" s="9"/>
      <c r="Y93" s="9"/>
      <c r="Z93" s="9"/>
      <c r="AA93" s="9"/>
      <c r="AB93" s="9"/>
      <c r="AC93" s="9"/>
      <c r="AD93" s="9"/>
      <c r="AE93" s="9"/>
      <c r="AF93" s="9"/>
      <c r="AM93" s="9"/>
      <c r="AN93" s="9"/>
    </row>
    <row r="94" spans="2:40">
      <c r="B94" s="35" t="s">
        <v>102</v>
      </c>
      <c r="C94" s="71">
        <f>'VSD Controller'!C9</f>
        <v>0</v>
      </c>
      <c r="D94" s="71">
        <f>C9</f>
        <v>0</v>
      </c>
      <c r="E94" s="74">
        <f>C51</f>
        <v>0.746</v>
      </c>
      <c r="F94" s="73">
        <f>C52</f>
        <v>0.9</v>
      </c>
      <c r="G94" s="84">
        <f>C10</f>
        <v>0</v>
      </c>
      <c r="H94" s="73">
        <f>C53</f>
        <v>0.46</v>
      </c>
      <c r="I94" s="71">
        <f>C11</f>
        <v>0</v>
      </c>
      <c r="J94" s="71">
        <f>C12</f>
        <v>0</v>
      </c>
      <c r="K94" s="72" t="e">
        <f>C94*D94*E94*(F94/G94)*H94*I94*J94</f>
        <v>#DIV/0!</v>
      </c>
      <c r="L94" s="162" t="e">
        <f>K94*C43</f>
        <v>#DIV/0!</v>
      </c>
      <c r="M94" s="63">
        <f>IFERROR(IF(K94&gt;0,C54*C94,0),0)</f>
        <v>0</v>
      </c>
    </row>
    <row r="95" spans="2:40" ht="15">
      <c r="U95" s="9"/>
      <c r="AB95" s="19"/>
      <c r="AC95" s="19"/>
      <c r="AD95" s="19"/>
      <c r="AE95" s="19"/>
      <c r="AF95" s="19"/>
    </row>
    <row r="96" spans="2:40" s="19" customFormat="1" ht="45">
      <c r="B96" s="37"/>
      <c r="C96" s="38" t="s">
        <v>137</v>
      </c>
      <c r="D96" s="37" t="s">
        <v>136</v>
      </c>
      <c r="E96" s="37" t="s">
        <v>244</v>
      </c>
      <c r="F96" s="37" t="s">
        <v>245</v>
      </c>
      <c r="G96" s="37" t="s">
        <v>147</v>
      </c>
      <c r="H96" s="38" t="s">
        <v>138</v>
      </c>
      <c r="I96" s="37" t="s">
        <v>139</v>
      </c>
      <c r="J96" s="37" t="s">
        <v>148</v>
      </c>
      <c r="K96" s="37" t="s">
        <v>46</v>
      </c>
      <c r="L96" s="37" t="s">
        <v>66</v>
      </c>
      <c r="M96" s="37" t="s">
        <v>30</v>
      </c>
      <c r="N96" s="2"/>
      <c r="O96" s="2"/>
      <c r="P96" s="2"/>
      <c r="Q96" s="2"/>
      <c r="R96" s="2"/>
      <c r="S96" s="2"/>
      <c r="T96" s="2"/>
      <c r="U96" s="2"/>
      <c r="V96" s="9"/>
      <c r="W96" s="9"/>
      <c r="X96" s="9"/>
      <c r="Y96" s="9"/>
      <c r="Z96" s="9"/>
      <c r="AA96" s="9"/>
      <c r="AB96" s="9"/>
      <c r="AC96" s="9"/>
      <c r="AD96" s="9"/>
      <c r="AE96" s="9"/>
      <c r="AF96" s="9"/>
      <c r="AG96" s="9"/>
    </row>
    <row r="97" spans="2:40">
      <c r="B97" s="35" t="s">
        <v>134</v>
      </c>
      <c r="C97" s="71">
        <f>C13</f>
        <v>0</v>
      </c>
      <c r="D97" s="73" t="e">
        <f>VLOOKUP(C14,H69:K72,3,FALSE)</f>
        <v>#N/A</v>
      </c>
      <c r="E97" s="73" t="e">
        <f>VLOOKUP(C14,H68:K74,2,FALSE)</f>
        <v>#N/A</v>
      </c>
      <c r="F97" s="72" t="e">
        <f>VLOOKUP(C16,H69:K72,2,FALSE)</f>
        <v>#N/A</v>
      </c>
      <c r="G97" s="72" t="e">
        <f>HLOOKUP(C18,N68:Q69,2,FALSE)</f>
        <v>#N/A</v>
      </c>
      <c r="H97" s="71">
        <f>C15</f>
        <v>0</v>
      </c>
      <c r="I97" s="73" t="e">
        <f>VLOOKUP(C16,H69:K72,4,FALSE)</f>
        <v>#N/A</v>
      </c>
      <c r="J97" s="72" t="e">
        <f>HLOOKUP(C18,N72:Q73,2,FALSE)</f>
        <v>#N/A</v>
      </c>
      <c r="K97" s="72" t="e">
        <f>(C97*(1/D97)*E97*G97*(1/1000))-(H97*(1/I97)*F97*G97*(1/1000))</f>
        <v>#N/A</v>
      </c>
      <c r="L97" s="75" t="e">
        <f>K97*C$42</f>
        <v>#N/A</v>
      </c>
      <c r="M97" s="63">
        <f>IF(C15&gt;0,C15*C55,0)</f>
        <v>0</v>
      </c>
      <c r="V97" s="2"/>
    </row>
    <row r="98" spans="2:40">
      <c r="B98" s="35" t="s">
        <v>135</v>
      </c>
      <c r="C98" s="71">
        <f>C97</f>
        <v>0</v>
      </c>
      <c r="D98" s="73" t="e">
        <f t="shared" ref="D98:J98" si="2">D97</f>
        <v>#N/A</v>
      </c>
      <c r="E98" s="73" t="e">
        <f>E97</f>
        <v>#N/A</v>
      </c>
      <c r="F98" s="72" t="e">
        <f t="shared" si="2"/>
        <v>#N/A</v>
      </c>
      <c r="G98" s="72" t="e">
        <f t="shared" si="2"/>
        <v>#N/A</v>
      </c>
      <c r="H98" s="71">
        <f t="shared" si="2"/>
        <v>0</v>
      </c>
      <c r="I98" s="73" t="e">
        <f t="shared" si="2"/>
        <v>#N/A</v>
      </c>
      <c r="J98" s="72" t="e">
        <f t="shared" si="2"/>
        <v>#N/A</v>
      </c>
      <c r="K98" s="72" t="str">
        <f>IF(C17="Yes",(1/I98)*F98*J98*(1/1000),"")</f>
        <v/>
      </c>
      <c r="L98" s="75"/>
      <c r="M98" s="63"/>
      <c r="V98" s="2"/>
    </row>
    <row r="100" spans="2:40" s="19" customFormat="1" ht="45">
      <c r="B100" s="37"/>
      <c r="C100" s="37" t="s">
        <v>231</v>
      </c>
      <c r="D100" s="37" t="s">
        <v>232</v>
      </c>
      <c r="E100" s="37" t="s">
        <v>233</v>
      </c>
      <c r="F100" s="37" t="s">
        <v>234</v>
      </c>
      <c r="G100" s="38" t="s">
        <v>161</v>
      </c>
      <c r="H100" s="37" t="s">
        <v>147</v>
      </c>
      <c r="I100" s="37" t="s">
        <v>46</v>
      </c>
      <c r="J100" s="37" t="s">
        <v>66</v>
      </c>
      <c r="K100" s="37" t="s">
        <v>272</v>
      </c>
      <c r="L100" s="37" t="s">
        <v>30</v>
      </c>
      <c r="M100" s="2"/>
      <c r="N100" s="2"/>
      <c r="O100" s="2"/>
      <c r="P100" s="2"/>
      <c r="Q100" s="2"/>
      <c r="R100" s="2"/>
      <c r="S100" s="2"/>
      <c r="T100" s="2"/>
      <c r="U100" s="2"/>
      <c r="V100" s="9"/>
      <c r="W100" s="9"/>
      <c r="X100" s="9"/>
      <c r="Y100" s="9"/>
      <c r="Z100" s="9"/>
      <c r="AB100" s="9"/>
      <c r="AC100" s="9"/>
      <c r="AD100" s="9"/>
      <c r="AE100" s="9"/>
      <c r="AF100" s="9"/>
      <c r="AM100" s="9"/>
      <c r="AN100" s="9"/>
    </row>
    <row r="101" spans="2:40">
      <c r="B101" s="35" t="s">
        <v>152</v>
      </c>
      <c r="C101" s="71">
        <f>C19</f>
        <v>0</v>
      </c>
      <c r="D101" s="71">
        <f>C20</f>
        <v>0</v>
      </c>
      <c r="E101" s="71" t="e">
        <f>VLOOKUP(C21,AH68:AK72,3,FALSE)</f>
        <v>#N/A</v>
      </c>
      <c r="F101" s="71" t="e">
        <f>VLOOKUP(C22,AH68:AK72,2,FALSE)</f>
        <v>#N/A</v>
      </c>
      <c r="G101" s="72" t="e">
        <f>E101-F101</f>
        <v>#N/A</v>
      </c>
      <c r="H101" s="72">
        <f>AN69</f>
        <v>2964</v>
      </c>
      <c r="I101" s="72" t="e">
        <f>D101*(G101/1000)*H101</f>
        <v>#N/A</v>
      </c>
      <c r="J101" s="93" t="e">
        <f>D101*G101/1000*C$56</f>
        <v>#N/A</v>
      </c>
      <c r="K101" s="93">
        <f>'Hi Vol Low Speed Fans'!C13</f>
        <v>0</v>
      </c>
      <c r="L101" s="63">
        <f>IF(C20&gt;0,C20*C57*K101,0)</f>
        <v>0</v>
      </c>
    </row>
    <row r="103" spans="2:40" ht="30">
      <c r="B103" s="37"/>
      <c r="C103" s="37" t="s">
        <v>291</v>
      </c>
      <c r="D103" s="37" t="s">
        <v>292</v>
      </c>
      <c r="E103" s="37" t="s">
        <v>283</v>
      </c>
      <c r="F103" s="37" t="s">
        <v>293</v>
      </c>
      <c r="G103" s="37" t="s">
        <v>274</v>
      </c>
      <c r="H103" s="37" t="s">
        <v>286</v>
      </c>
      <c r="I103" s="37" t="s">
        <v>275</v>
      </c>
      <c r="J103" s="37" t="s">
        <v>294</v>
      </c>
      <c r="K103" s="37" t="s">
        <v>295</v>
      </c>
      <c r="L103" s="37" t="s">
        <v>46</v>
      </c>
      <c r="M103" s="37" t="s">
        <v>66</v>
      </c>
      <c r="N103" s="37" t="s">
        <v>30</v>
      </c>
    </row>
    <row r="104" spans="2:40">
      <c r="B104" s="35" t="s">
        <v>290</v>
      </c>
      <c r="C104" s="89">
        <f>'Heat Reclaimers'!C9</f>
        <v>0</v>
      </c>
      <c r="D104" s="35">
        <f>C45</f>
        <v>365</v>
      </c>
      <c r="E104" s="35">
        <f>'Heat Reclaimers'!C10</f>
        <v>0</v>
      </c>
      <c r="F104" s="35" t="e">
        <f>INDEX(C78:C79,MATCH(E104,B78:B79))</f>
        <v>#N/A</v>
      </c>
      <c r="G104" s="35">
        <f>'Heat Reclaimers'!C11</f>
        <v>0</v>
      </c>
      <c r="H104" s="35" t="e">
        <f>INDEX(E78:E79,MATCH(G104,D78:D79))</f>
        <v>#N/A</v>
      </c>
      <c r="I104" s="173">
        <f>'Heat Reclaimers'!C12</f>
        <v>0</v>
      </c>
      <c r="J104" s="35" t="e">
        <f>INDEX(G78:G79,MATCH(I104,F78:F79))</f>
        <v>#N/A</v>
      </c>
      <c r="K104" s="35">
        <f>C42</f>
        <v>1.7000000000000001E-4</v>
      </c>
      <c r="L104" s="72" t="e">
        <f>F104/J104*D104*C104*H104</f>
        <v>#N/A</v>
      </c>
      <c r="M104" s="175" t="e">
        <f>L104*K104</f>
        <v>#N/A</v>
      </c>
      <c r="N104" s="63">
        <f>IF(C104=0,0,C58)</f>
        <v>0</v>
      </c>
    </row>
    <row r="106" spans="2:40" ht="30">
      <c r="B106" s="37"/>
      <c r="C106" s="37" t="s">
        <v>307</v>
      </c>
      <c r="D106" s="37" t="s">
        <v>46</v>
      </c>
      <c r="E106" s="37" t="s">
        <v>66</v>
      </c>
      <c r="F106" s="37" t="s">
        <v>30</v>
      </c>
    </row>
    <row r="107" spans="2:40">
      <c r="B107" s="35" t="s">
        <v>261</v>
      </c>
      <c r="C107" s="89">
        <f>C27</f>
        <v>0</v>
      </c>
      <c r="D107" s="191">
        <f>IF(C107="Agriculture",(C28*(C29-C30)*C31)/(C59*C36)*C51*C33,IF(C107="Golf Course",((C29-C30)*C32)/(C59*C36)*C51*C34*C35,0))</f>
        <v>0</v>
      </c>
      <c r="E107" s="192">
        <f>IF(C107="Agriculture",D107*C60,0)</f>
        <v>0</v>
      </c>
      <c r="F107" s="193">
        <f>C61*C28</f>
        <v>0</v>
      </c>
    </row>
    <row r="109" spans="2:40" ht="30">
      <c r="B109" s="37"/>
      <c r="C109" s="37" t="s">
        <v>386</v>
      </c>
      <c r="D109" s="37" t="s">
        <v>291</v>
      </c>
      <c r="E109" s="37" t="str">
        <f>'Dairy Refrig Tune Up'!B11</f>
        <v>Milking Equipment Scenario*</v>
      </c>
      <c r="F109" s="37" t="s">
        <v>382</v>
      </c>
      <c r="G109" s="37" t="s">
        <v>46</v>
      </c>
      <c r="H109" s="37" t="s">
        <v>66</v>
      </c>
      <c r="I109" s="37" t="s">
        <v>30</v>
      </c>
    </row>
    <row r="110" spans="2:40">
      <c r="B110" s="35" t="s">
        <v>366</v>
      </c>
      <c r="C110" s="35">
        <f>'Dairy Refrig Tune Up'!C9</f>
        <v>0</v>
      </c>
      <c r="D110" s="71">
        <f>C38</f>
        <v>0</v>
      </c>
      <c r="E110" s="71">
        <f>'Dairy Refrig Tune Up'!C11</f>
        <v>0</v>
      </c>
      <c r="F110" s="71" t="e">
        <f>INDEX(W78:W81,MATCH(E110,V78:V81))</f>
        <v>#N/A</v>
      </c>
      <c r="G110" s="191" t="e">
        <f>Q78*(D110*R78*C63*(F110-S78)/T78/1000)*U78</f>
        <v>#N/A</v>
      </c>
      <c r="H110" s="192">
        <v>0</v>
      </c>
      <c r="I110" s="193">
        <f>C110*C64</f>
        <v>0</v>
      </c>
    </row>
    <row r="112" spans="2:40" ht="30">
      <c r="B112" s="37"/>
      <c r="C112" s="37" t="s">
        <v>268</v>
      </c>
      <c r="D112" s="37" t="s">
        <v>46</v>
      </c>
      <c r="E112" s="37" t="s">
        <v>66</v>
      </c>
      <c r="F112" s="37" t="s">
        <v>30</v>
      </c>
    </row>
    <row r="113" spans="2:6">
      <c r="B113" s="35" t="s">
        <v>263</v>
      </c>
      <c r="C113" s="89">
        <f>'Engine Block'!C9:D9</f>
        <v>0</v>
      </c>
      <c r="D113" s="191">
        <f>C113*L78*M78*N78*O78</f>
        <v>0</v>
      </c>
      <c r="E113" s="192">
        <v>0</v>
      </c>
      <c r="F113" s="193">
        <f>C113*C62</f>
        <v>0</v>
      </c>
    </row>
  </sheetData>
  <sheetProtection algorithmName="SHA-512" hashValue="1KgmNvXKJnwiZJau9Y6fDjrTxsk9nw05QLQaecEEMt7U6fvQQT6bdsP69I6WvTRDRLp+r1et/tBfWhtKTmBdgQ==" saltValue="29o8RyEe6KfYq3XxA7gVwA==" spinCount="100000" sheet="1" objects="1" scenarios="1"/>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sheetPr>
  <dimension ref="A2:F25"/>
  <sheetViews>
    <sheetView workbookViewId="0">
      <selection activeCell="C11" sqref="C11"/>
    </sheetView>
  </sheetViews>
  <sheetFormatPr defaultColWidth="8.75" defaultRowHeight="14.25"/>
  <cols>
    <col min="1" max="1" width="3.75" style="20" customWidth="1"/>
    <col min="2" max="2" width="8.875" style="20" customWidth="1"/>
    <col min="3" max="3" width="11.375" style="20" bestFit="1" customWidth="1"/>
    <col min="4" max="4" width="19.25" style="20" customWidth="1"/>
    <col min="5" max="5" width="52.75" style="23" customWidth="1"/>
    <col min="6" max="6" width="26.75" style="20" customWidth="1"/>
    <col min="7" max="16384" width="8.75" style="1"/>
  </cols>
  <sheetData>
    <row r="2" spans="1:6" ht="20.25">
      <c r="B2" s="243" t="s">
        <v>13</v>
      </c>
      <c r="C2" s="243"/>
      <c r="D2" s="243"/>
      <c r="E2" s="243"/>
      <c r="F2" s="243"/>
    </row>
    <row r="4" spans="1:6" ht="15">
      <c r="B4" s="55" t="s">
        <v>20</v>
      </c>
      <c r="D4" s="56" t="s">
        <v>23</v>
      </c>
      <c r="E4" s="57" t="s">
        <v>19</v>
      </c>
      <c r="F4" s="56" t="s">
        <v>172</v>
      </c>
    </row>
    <row r="5" spans="1:6" ht="15">
      <c r="B5" s="55" t="s">
        <v>21</v>
      </c>
      <c r="D5" s="58" t="s">
        <v>23</v>
      </c>
      <c r="E5" s="59" t="s">
        <v>22</v>
      </c>
      <c r="F5" s="58" t="s">
        <v>172</v>
      </c>
    </row>
    <row r="6" spans="1:6" ht="25.5" customHeight="1"/>
    <row r="7" spans="1:6" s="34" customFormat="1" ht="15">
      <c r="A7" s="33"/>
      <c r="B7" s="40" t="s">
        <v>11</v>
      </c>
      <c r="C7" s="41" t="s">
        <v>0</v>
      </c>
      <c r="D7" s="41" t="s">
        <v>17</v>
      </c>
      <c r="E7" s="42" t="s">
        <v>18</v>
      </c>
      <c r="F7" s="43" t="s">
        <v>12</v>
      </c>
    </row>
    <row r="8" spans="1:6" ht="28.5" customHeight="1">
      <c r="B8" s="44">
        <v>1</v>
      </c>
      <c r="C8" s="45">
        <v>43090</v>
      </c>
      <c r="D8" s="45" t="s">
        <v>24</v>
      </c>
      <c r="E8" s="46" t="s">
        <v>25</v>
      </c>
      <c r="F8" s="47" t="s">
        <v>26</v>
      </c>
    </row>
    <row r="9" spans="1:6" ht="36" customHeight="1">
      <c r="B9" s="44">
        <v>1</v>
      </c>
      <c r="C9" s="45">
        <v>43110</v>
      </c>
      <c r="D9" s="48" t="s">
        <v>214</v>
      </c>
      <c r="E9" s="46" t="s">
        <v>215</v>
      </c>
      <c r="F9" s="47" t="s">
        <v>172</v>
      </c>
    </row>
    <row r="10" spans="1:6" ht="28.5" customHeight="1">
      <c r="B10" s="44">
        <v>1.1000000000000001</v>
      </c>
      <c r="C10" s="45">
        <v>43123</v>
      </c>
      <c r="D10" s="48" t="s">
        <v>214</v>
      </c>
      <c r="E10" s="46" t="s">
        <v>222</v>
      </c>
      <c r="F10" s="47" t="s">
        <v>172</v>
      </c>
    </row>
    <row r="11" spans="1:6" ht="28.5" customHeight="1">
      <c r="B11" s="44">
        <v>2</v>
      </c>
      <c r="C11" s="45">
        <v>44232</v>
      </c>
      <c r="D11" s="48" t="s">
        <v>257</v>
      </c>
      <c r="E11" s="46" t="s">
        <v>259</v>
      </c>
      <c r="F11" s="47" t="s">
        <v>258</v>
      </c>
    </row>
    <row r="12" spans="1:6" ht="28.5" customHeight="1">
      <c r="B12" s="44"/>
      <c r="C12" s="45"/>
      <c r="D12" s="48"/>
      <c r="E12" s="46"/>
      <c r="F12" s="47"/>
    </row>
    <row r="13" spans="1:6" ht="28.5" customHeight="1">
      <c r="B13" s="44"/>
      <c r="C13" s="48"/>
      <c r="D13" s="48"/>
      <c r="E13" s="46"/>
      <c r="F13" s="47"/>
    </row>
    <row r="14" spans="1:6" ht="28.5" customHeight="1">
      <c r="B14" s="44"/>
      <c r="C14" s="48"/>
      <c r="D14" s="48"/>
      <c r="E14" s="46"/>
      <c r="F14" s="47"/>
    </row>
    <row r="15" spans="1:6" ht="28.5" customHeight="1">
      <c r="B15" s="44"/>
      <c r="C15" s="48"/>
      <c r="D15" s="48"/>
      <c r="E15" s="46"/>
      <c r="F15" s="47"/>
    </row>
    <row r="16" spans="1:6" ht="28.5" customHeight="1">
      <c r="B16" s="44"/>
      <c r="C16" s="48"/>
      <c r="D16" s="48"/>
      <c r="E16" s="46"/>
      <c r="F16" s="47"/>
    </row>
    <row r="17" spans="2:6" ht="28.5" customHeight="1">
      <c r="B17" s="44"/>
      <c r="C17" s="48"/>
      <c r="D17" s="48"/>
      <c r="E17" s="46"/>
      <c r="F17" s="47"/>
    </row>
    <row r="18" spans="2:6" ht="28.5" customHeight="1">
      <c r="B18" s="44"/>
      <c r="C18" s="48"/>
      <c r="D18" s="48"/>
      <c r="E18" s="46"/>
      <c r="F18" s="47"/>
    </row>
    <row r="19" spans="2:6" ht="28.5" customHeight="1">
      <c r="B19" s="44"/>
      <c r="C19" s="48"/>
      <c r="D19" s="48"/>
      <c r="E19" s="46"/>
      <c r="F19" s="47"/>
    </row>
    <row r="20" spans="2:6" ht="28.5" customHeight="1">
      <c r="B20" s="44"/>
      <c r="C20" s="48"/>
      <c r="D20" s="48"/>
      <c r="E20" s="46"/>
      <c r="F20" s="47"/>
    </row>
    <row r="21" spans="2:6" ht="28.5" customHeight="1">
      <c r="B21" s="44"/>
      <c r="C21" s="48"/>
      <c r="D21" s="48"/>
      <c r="E21" s="46"/>
      <c r="F21" s="47"/>
    </row>
    <row r="22" spans="2:6" ht="28.5" customHeight="1">
      <c r="B22" s="44"/>
      <c r="C22" s="48"/>
      <c r="D22" s="48"/>
      <c r="E22" s="46"/>
      <c r="F22" s="47"/>
    </row>
    <row r="23" spans="2:6" ht="28.5" customHeight="1">
      <c r="B23" s="44"/>
      <c r="C23" s="48"/>
      <c r="D23" s="48"/>
      <c r="E23" s="46"/>
      <c r="F23" s="47"/>
    </row>
    <row r="24" spans="2:6" ht="28.5" customHeight="1">
      <c r="B24" s="39"/>
      <c r="C24" s="49"/>
      <c r="D24" s="49"/>
      <c r="E24" s="50"/>
      <c r="F24" s="51"/>
    </row>
    <row r="25" spans="2:6">
      <c r="B25" s="21"/>
      <c r="C25" s="21"/>
      <c r="D25" s="21"/>
      <c r="E25" s="22"/>
      <c r="F25" s="21"/>
    </row>
  </sheetData>
  <sheetProtection algorithmName="SHA-512" hashValue="vmXsV7lM3FZR1Bb9nGGbbiHwXOZ+BdzW66n0hqx3kFZ9Xw33mtQHvCjS/OtV0WDlF17VT7VKlrvIKYHQdwzbUA==" saltValue="/ey9d3hWCsS1Xp+Xo7zFhA==" spinCount="100000" sheet="1" objects="1" scenarios="1"/>
  <mergeCells count="1">
    <mergeCell ref="B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2:DI7"/>
  <sheetViews>
    <sheetView workbookViewId="0">
      <selection activeCell="CW4" sqref="CW4"/>
    </sheetView>
  </sheetViews>
  <sheetFormatPr defaultColWidth="0" defaultRowHeight="14.25"/>
  <cols>
    <col min="1" max="1" width="3.25" style="122" customWidth="1"/>
    <col min="2" max="2" width="53.625" style="122" bestFit="1" customWidth="1"/>
    <col min="3" max="3" width="2.875" style="115" customWidth="1"/>
    <col min="4" max="11" width="8.75" style="122" customWidth="1"/>
    <col min="12" max="12" width="4.625" style="122" customWidth="1"/>
    <col min="13" max="13" width="2.875" style="115" customWidth="1"/>
    <col min="14" max="21" width="8.75" style="122" customWidth="1"/>
    <col min="22" max="22" width="4.75" style="122" customWidth="1"/>
    <col min="23" max="23" width="2.875" style="115" customWidth="1"/>
    <col min="24" max="31" width="8.75" style="122" customWidth="1"/>
    <col min="32" max="32" width="4.25" style="122" customWidth="1"/>
    <col min="33" max="33" width="4.5" style="115" customWidth="1"/>
    <col min="34" max="42" width="8.75" style="122" customWidth="1"/>
    <col min="43" max="43" width="4.5" style="115" customWidth="1"/>
    <col min="44" max="52" width="8.75" style="122" customWidth="1"/>
    <col min="53" max="53" width="3.75" style="122" customWidth="1"/>
    <col min="54" max="54" width="4.5" style="115" customWidth="1"/>
    <col min="55" max="62" width="8.75" style="122" customWidth="1"/>
    <col min="63" max="63" width="5.125" style="122" customWidth="1"/>
    <col min="64" max="64" width="4.5" style="115" customWidth="1"/>
    <col min="65" max="72" width="8.75" style="122" customWidth="1"/>
    <col min="73" max="73" width="5.125" style="122" customWidth="1"/>
    <col min="74" max="74" width="4.5" style="115" customWidth="1"/>
    <col min="75" max="82" width="8.75" style="122" customWidth="1"/>
    <col min="83" max="83" width="5.125" style="122" customWidth="1"/>
    <col min="84" max="84" width="4.5" style="115" customWidth="1"/>
    <col min="85" max="92" width="8.75" style="122" customWidth="1"/>
    <col min="93" max="93" width="5.125" style="122" customWidth="1"/>
    <col min="94" max="94" width="4.5" style="115" customWidth="1"/>
    <col min="95" max="102" width="8.75" style="122" customWidth="1"/>
    <col min="103" max="103" width="4.5" style="115" customWidth="1"/>
    <col min="104" max="104" width="0" style="122" hidden="1" customWidth="1"/>
    <col min="105" max="112" width="8.875" style="122" customWidth="1"/>
    <col min="113" max="113" width="5.125" style="122" hidden="1" customWidth="1"/>
    <col min="114" max="16384" width="8.75" style="122" hidden="1"/>
  </cols>
  <sheetData>
    <row r="2" spans="2:105" ht="34.5">
      <c r="B2" s="119" t="s">
        <v>15</v>
      </c>
      <c r="C2" s="121"/>
      <c r="D2" s="120" t="s">
        <v>265</v>
      </c>
      <c r="M2" s="121"/>
      <c r="N2" s="120" t="s">
        <v>265</v>
      </c>
      <c r="W2" s="121"/>
      <c r="X2" s="120" t="s">
        <v>265</v>
      </c>
      <c r="AG2" s="121"/>
      <c r="AH2" s="120" t="s">
        <v>265</v>
      </c>
      <c r="AI2" s="120"/>
      <c r="AQ2" s="121"/>
      <c r="AR2" s="120" t="s">
        <v>265</v>
      </c>
      <c r="BB2" s="121"/>
      <c r="BC2" s="120" t="s">
        <v>265</v>
      </c>
      <c r="BL2" s="121"/>
      <c r="BM2" s="120" t="s">
        <v>265</v>
      </c>
      <c r="BV2" s="121"/>
      <c r="BW2" s="120" t="s">
        <v>265</v>
      </c>
      <c r="CF2" s="121"/>
      <c r="CG2" s="120" t="s">
        <v>265</v>
      </c>
      <c r="CP2" s="121"/>
      <c r="CQ2" s="120" t="s">
        <v>361</v>
      </c>
      <c r="CY2" s="121"/>
      <c r="DA2" s="120" t="s">
        <v>265</v>
      </c>
    </row>
    <row r="3" spans="2:105">
      <c r="D3" s="148"/>
      <c r="N3" s="148"/>
      <c r="X3" s="148"/>
      <c r="AH3" s="148"/>
      <c r="AR3" s="148"/>
      <c r="BC3" s="148"/>
      <c r="BM3" s="148"/>
      <c r="BW3" s="148"/>
      <c r="CG3" s="148"/>
      <c r="CQ3" s="148"/>
      <c r="DA3" s="148"/>
    </row>
    <row r="4" spans="2:105" ht="30" customHeight="1">
      <c r="B4" s="120" t="s">
        <v>178</v>
      </c>
      <c r="C4" s="113"/>
      <c r="D4" s="120" t="s">
        <v>176</v>
      </c>
      <c r="M4" s="113"/>
      <c r="N4" s="120" t="s">
        <v>177</v>
      </c>
      <c r="W4" s="113"/>
      <c r="X4" s="120" t="s">
        <v>75</v>
      </c>
      <c r="AG4" s="113"/>
      <c r="AH4" s="120" t="s">
        <v>179</v>
      </c>
      <c r="AQ4" s="113"/>
      <c r="AR4" s="120" t="s">
        <v>180</v>
      </c>
      <c r="BB4" s="113"/>
      <c r="BC4" s="120" t="s">
        <v>152</v>
      </c>
      <c r="BL4" s="113"/>
      <c r="BM4" s="120" t="s">
        <v>152</v>
      </c>
      <c r="BV4" s="113"/>
      <c r="BW4" s="120" t="s">
        <v>260</v>
      </c>
      <c r="CF4" s="113"/>
      <c r="CG4" s="120" t="s">
        <v>261</v>
      </c>
      <c r="CP4" s="113"/>
      <c r="CQ4" s="120" t="s">
        <v>262</v>
      </c>
      <c r="CY4" s="113"/>
      <c r="DA4" s="120" t="s">
        <v>263</v>
      </c>
    </row>
    <row r="5" spans="2:105">
      <c r="N5" s="148"/>
    </row>
    <row r="6" spans="2:105" ht="33" customHeight="1">
      <c r="B6" s="112" t="s">
        <v>265</v>
      </c>
      <c r="C6" s="113"/>
      <c r="M6" s="113"/>
      <c r="W6" s="113"/>
      <c r="AG6" s="113"/>
      <c r="AQ6" s="113"/>
      <c r="BB6" s="113"/>
      <c r="BL6" s="113"/>
      <c r="BV6" s="113"/>
      <c r="CF6" s="113"/>
      <c r="CP6" s="113"/>
      <c r="CY6" s="113"/>
    </row>
    <row r="7" spans="2:105">
      <c r="B7" s="122" t="s">
        <v>362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2681-45E3-4B79-BF9A-20BACCB8FE48}">
  <sheetPr>
    <tabColor theme="8" tint="0.59999389629810485"/>
  </sheetPr>
  <dimension ref="A1:AG76"/>
  <sheetViews>
    <sheetView tabSelected="1" workbookViewId="0">
      <selection activeCell="C14" sqref="C14"/>
    </sheetView>
  </sheetViews>
  <sheetFormatPr defaultColWidth="9" defaultRowHeight="14.25"/>
  <cols>
    <col min="1" max="1" width="3" style="14" customWidth="1"/>
    <col min="2" max="2" width="18.375" style="106" customWidth="1"/>
    <col min="3" max="3" width="41.75" style="106" customWidth="1"/>
    <col min="4" max="4" width="5.25" style="14" customWidth="1"/>
    <col min="5" max="5" width="40.375" style="105" bestFit="1" customWidth="1"/>
    <col min="6" max="8" width="20.625" style="105" customWidth="1"/>
    <col min="9" max="9" width="20.625" style="105" hidden="1" customWidth="1"/>
    <col min="10" max="31" width="9" style="14"/>
    <col min="32" max="33" width="9" style="107"/>
    <col min="34" max="16384" width="9" style="106"/>
  </cols>
  <sheetData>
    <row r="1" spans="2:33" s="14" customFormat="1"/>
    <row r="2" spans="2:33" s="95" customFormat="1" ht="12">
      <c r="H2" s="96" t="s">
        <v>216</v>
      </c>
      <c r="J2" s="111">
        <f>'Version Log'!B11</f>
        <v>2</v>
      </c>
    </row>
    <row r="3" spans="2:33" s="95" customFormat="1" ht="12">
      <c r="H3" s="96" t="s">
        <v>217</v>
      </c>
      <c r="J3" s="97">
        <f>'Version Log'!C11</f>
        <v>44232</v>
      </c>
    </row>
    <row r="4" spans="2:33" s="14" customFormat="1" ht="15" thickBot="1"/>
    <row r="5" spans="2:33" s="17" customFormat="1" ht="24.95" customHeight="1" thickBot="1">
      <c r="B5" s="98" t="s">
        <v>0</v>
      </c>
      <c r="C5" s="99"/>
      <c r="AF5" s="100"/>
      <c r="AG5" s="100"/>
    </row>
    <row r="6" spans="2:33" s="17" customFormat="1" ht="30" customHeight="1">
      <c r="B6" s="101" t="s">
        <v>207</v>
      </c>
      <c r="C6" s="102"/>
      <c r="F6" s="197" t="s">
        <v>387</v>
      </c>
      <c r="G6" s="198" t="s">
        <v>389</v>
      </c>
      <c r="H6" s="199" t="s">
        <v>388</v>
      </c>
      <c r="AF6" s="100"/>
      <c r="AG6" s="100"/>
    </row>
    <row r="7" spans="2:33" s="17" customFormat="1" ht="24.95" customHeight="1" thickBot="1">
      <c r="B7" s="101" t="s">
        <v>208</v>
      </c>
      <c r="C7" s="102"/>
      <c r="F7" s="200">
        <f>SUM(G11:G20)</f>
        <v>0</v>
      </c>
      <c r="G7" s="201">
        <f>SUM(H11:H20)</f>
        <v>0</v>
      </c>
      <c r="H7" s="202">
        <f>IFERROR(MIN(SUM(I11:I20),0.5*C8),"")</f>
        <v>0</v>
      </c>
      <c r="AF7" s="100"/>
      <c r="AG7" s="100"/>
    </row>
    <row r="8" spans="2:33" s="17" customFormat="1" ht="24.95" customHeight="1" thickBot="1">
      <c r="B8" s="103" t="s">
        <v>264</v>
      </c>
      <c r="C8" s="211"/>
      <c r="AF8" s="100"/>
      <c r="AG8" s="100"/>
    </row>
    <row r="9" spans="2:33" s="17" customFormat="1" ht="24.95" customHeight="1">
      <c r="E9" s="222" t="s">
        <v>204</v>
      </c>
      <c r="F9" s="222" t="s">
        <v>205</v>
      </c>
      <c r="G9" s="224" t="s">
        <v>206</v>
      </c>
      <c r="H9" s="225"/>
      <c r="I9" s="226" t="s">
        <v>30</v>
      </c>
      <c r="AF9" s="100"/>
      <c r="AG9" s="100"/>
    </row>
    <row r="10" spans="2:33" s="17" customFormat="1" ht="24.95" customHeight="1">
      <c r="E10" s="223"/>
      <c r="F10" s="223"/>
      <c r="G10" s="149" t="s">
        <v>32</v>
      </c>
      <c r="H10" s="171" t="s">
        <v>1</v>
      </c>
      <c r="I10" s="227"/>
      <c r="AF10" s="100"/>
      <c r="AG10" s="100"/>
    </row>
    <row r="11" spans="2:33" s="17" customFormat="1" ht="24.95" customHeight="1">
      <c r="E11" s="108" t="s">
        <v>210</v>
      </c>
      <c r="F11" s="154"/>
      <c r="G11" s="150">
        <f>'Auto Milker Takeoff'!C13</f>
        <v>0</v>
      </c>
      <c r="H11" s="207">
        <f>'Auto Milker Takeoff'!C12</f>
        <v>0</v>
      </c>
      <c r="I11" s="203">
        <f>'Auto Milker Takeoff'!C19</f>
        <v>0</v>
      </c>
      <c r="AF11" s="100"/>
      <c r="AG11" s="100"/>
    </row>
    <row r="12" spans="2:33" s="17" customFormat="1" ht="24.95" customHeight="1">
      <c r="E12" s="109" t="s">
        <v>59</v>
      </c>
      <c r="F12" s="154"/>
      <c r="G12" s="151">
        <f>'Dairy Scroll Comp'!C15</f>
        <v>0</v>
      </c>
      <c r="H12" s="208">
        <f>'Dairy Scroll Comp'!C14</f>
        <v>0</v>
      </c>
      <c r="I12" s="204">
        <f>'Ag Measures Calcs'!H88</f>
        <v>0</v>
      </c>
      <c r="AF12" s="100"/>
      <c r="AG12" s="100"/>
    </row>
    <row r="13" spans="2:33" s="17" customFormat="1" ht="24.95" customHeight="1">
      <c r="E13" s="108" t="s">
        <v>75</v>
      </c>
      <c r="F13" s="154"/>
      <c r="G13" s="150">
        <f>'Livestock Waterer'!C12</f>
        <v>0</v>
      </c>
      <c r="H13" s="207">
        <f>'Livestock Waterer'!C11</f>
        <v>0</v>
      </c>
      <c r="I13" s="203">
        <f>'Ag Measures Calcs'!I91</f>
        <v>0</v>
      </c>
      <c r="AF13" s="100"/>
      <c r="AG13" s="100"/>
    </row>
    <row r="14" spans="2:33" s="17" customFormat="1" ht="24.95" customHeight="1">
      <c r="E14" s="109" t="s">
        <v>211</v>
      </c>
      <c r="F14" s="154"/>
      <c r="G14" s="151">
        <f>'VSD Controller'!C16</f>
        <v>0</v>
      </c>
      <c r="H14" s="208">
        <f>'VSD Controller'!C15</f>
        <v>0</v>
      </c>
      <c r="I14" s="204">
        <f>'Ag Measures Calcs'!M94</f>
        <v>0</v>
      </c>
      <c r="AF14" s="100"/>
      <c r="AG14" s="100"/>
    </row>
    <row r="15" spans="2:33" s="17" customFormat="1" ht="24.95" customHeight="1">
      <c r="E15" s="108" t="s">
        <v>212</v>
      </c>
      <c r="F15" s="154"/>
      <c r="G15" s="150">
        <f>'Hi Eff Vent Fans'!C19</f>
        <v>0</v>
      </c>
      <c r="H15" s="207">
        <f>'Hi Eff Vent Fans'!C18</f>
        <v>0</v>
      </c>
      <c r="I15" s="203">
        <f>'Ag Measures Calcs'!M97</f>
        <v>0</v>
      </c>
      <c r="AF15" s="100"/>
      <c r="AG15" s="100"/>
    </row>
    <row r="16" spans="2:33" s="17" customFormat="1" ht="24.95" customHeight="1">
      <c r="E16" s="109" t="s">
        <v>213</v>
      </c>
      <c r="F16" s="154"/>
      <c r="G16" s="151">
        <f>'Hi Vol Low Speed Fans'!C16</f>
        <v>0</v>
      </c>
      <c r="H16" s="208">
        <f>'Hi Vol Low Speed Fans'!C15</f>
        <v>0</v>
      </c>
      <c r="I16" s="204">
        <f>'Ag Measures Calcs'!L101</f>
        <v>0</v>
      </c>
      <c r="AF16" s="100"/>
      <c r="AG16" s="100"/>
    </row>
    <row r="17" spans="5:33" s="17" customFormat="1" ht="24.95" customHeight="1">
      <c r="E17" s="108" t="s">
        <v>260</v>
      </c>
      <c r="F17" s="154"/>
      <c r="G17" s="150">
        <f>'Heat Reclaimers'!C15</f>
        <v>0</v>
      </c>
      <c r="H17" s="207">
        <f>'Heat Reclaimers'!C14</f>
        <v>0</v>
      </c>
      <c r="I17" s="203">
        <f>'Ag Measures Calcs'!N104</f>
        <v>0</v>
      </c>
      <c r="AF17" s="100"/>
      <c r="AG17" s="100"/>
    </row>
    <row r="18" spans="5:33" s="14" customFormat="1" ht="24.95" customHeight="1">
      <c r="E18" s="109" t="s">
        <v>261</v>
      </c>
      <c r="F18" s="154"/>
      <c r="G18" s="152">
        <f>'Low Pressure Irrigation'!C21</f>
        <v>0</v>
      </c>
      <c r="H18" s="209">
        <f>'Low Pressure Irrigation'!C20</f>
        <v>0</v>
      </c>
      <c r="I18" s="205">
        <f>'Ag Measures Calcs'!F107</f>
        <v>0</v>
      </c>
    </row>
    <row r="19" spans="5:33" s="14" customFormat="1" ht="24.95" customHeight="1">
      <c r="E19" s="108" t="s">
        <v>262</v>
      </c>
      <c r="F19" s="154"/>
      <c r="G19" s="150">
        <f>'Dairy Refrig Tune Up'!C14</f>
        <v>0</v>
      </c>
      <c r="H19" s="207">
        <f>'Dairy Refrig Tune Up'!C13</f>
        <v>0</v>
      </c>
      <c r="I19" s="203">
        <f>'Ag Measures Calcs'!I110</f>
        <v>0</v>
      </c>
    </row>
    <row r="20" spans="5:33" s="14" customFormat="1" ht="24.95" customHeight="1" thickBot="1">
      <c r="E20" s="109" t="s">
        <v>263</v>
      </c>
      <c r="F20" s="155"/>
      <c r="G20" s="152">
        <f>'Engine Block'!C12</f>
        <v>0</v>
      </c>
      <c r="H20" s="209">
        <f>'Engine Block'!C11</f>
        <v>0</v>
      </c>
      <c r="I20" s="205">
        <f>'Ag Measures Calcs'!F113</f>
        <v>0</v>
      </c>
    </row>
    <row r="21" spans="5:33" s="14" customFormat="1" ht="18.75" thickBot="1">
      <c r="E21" s="110" t="s">
        <v>209</v>
      </c>
      <c r="F21" s="153">
        <f>SUM(F11:F20)</f>
        <v>0</v>
      </c>
      <c r="G21" s="104">
        <f>SUM(G11:G20)</f>
        <v>0</v>
      </c>
      <c r="H21" s="210">
        <f>SUM(H11:H20)</f>
        <v>0</v>
      </c>
      <c r="I21" s="206">
        <f>SUM(I11:I20)</f>
        <v>0</v>
      </c>
    </row>
    <row r="22" spans="5:33" s="14" customFormat="1"/>
    <row r="23" spans="5:33" s="14" customFormat="1"/>
    <row r="24" spans="5:33" s="14" customFormat="1"/>
    <row r="25" spans="5:33" s="14" customFormat="1"/>
    <row r="26" spans="5:33" s="14" customFormat="1"/>
    <row r="27" spans="5:33" s="14" customFormat="1"/>
    <row r="28" spans="5:33" s="14" customFormat="1"/>
    <row r="29" spans="5:33" s="14" customFormat="1"/>
    <row r="30" spans="5:33" s="14" customFormat="1"/>
    <row r="31" spans="5:33" s="14" customFormat="1"/>
    <row r="32" spans="5:33" s="14" customFormat="1"/>
    <row r="33" spans="1:31" s="14" customFormat="1"/>
    <row r="34" spans="1:31" s="14" customFormat="1"/>
    <row r="35" spans="1:31" s="14" customFormat="1"/>
    <row r="36" spans="1:31" s="14" customFormat="1"/>
    <row r="37" spans="1:31" s="14" customFormat="1"/>
    <row r="38" spans="1:31" s="14" customFormat="1"/>
    <row r="39" spans="1:31" s="14" customFormat="1"/>
    <row r="40" spans="1:31" s="105" customFormat="1">
      <c r="A40" s="14"/>
      <c r="D40" s="14"/>
      <c r="J40" s="14"/>
      <c r="K40" s="14"/>
      <c r="L40" s="14"/>
      <c r="M40" s="14"/>
      <c r="N40" s="14"/>
      <c r="O40" s="14"/>
      <c r="P40" s="14"/>
      <c r="Q40" s="14"/>
      <c r="R40" s="14"/>
      <c r="S40" s="14"/>
      <c r="T40" s="14"/>
      <c r="U40" s="14"/>
      <c r="V40" s="14"/>
      <c r="W40" s="14"/>
      <c r="X40" s="14"/>
      <c r="Y40" s="14"/>
      <c r="Z40" s="14"/>
      <c r="AA40" s="14"/>
      <c r="AB40" s="14"/>
      <c r="AC40" s="14"/>
      <c r="AD40" s="14"/>
      <c r="AE40" s="14"/>
    </row>
    <row r="41" spans="1:31" s="105" customFormat="1">
      <c r="A41" s="14"/>
      <c r="D41" s="14"/>
      <c r="J41" s="14"/>
      <c r="K41" s="14"/>
      <c r="L41" s="14"/>
      <c r="M41" s="14"/>
      <c r="N41" s="14"/>
      <c r="O41" s="14"/>
      <c r="P41" s="14"/>
      <c r="Q41" s="14"/>
      <c r="R41" s="14"/>
      <c r="S41" s="14"/>
      <c r="T41" s="14"/>
      <c r="U41" s="14"/>
      <c r="V41" s="14"/>
      <c r="W41" s="14"/>
      <c r="X41" s="14"/>
      <c r="Y41" s="14"/>
      <c r="Z41" s="14"/>
      <c r="AA41" s="14"/>
      <c r="AB41" s="14"/>
      <c r="AC41" s="14"/>
      <c r="AD41" s="14"/>
      <c r="AE41" s="14"/>
    </row>
    <row r="42" spans="1:31" s="105" customFormat="1">
      <c r="A42" s="14"/>
      <c r="D42" s="14"/>
      <c r="J42" s="14"/>
      <c r="K42" s="14"/>
      <c r="L42" s="14"/>
      <c r="M42" s="14"/>
      <c r="N42" s="14"/>
      <c r="O42" s="14"/>
      <c r="P42" s="14"/>
      <c r="Q42" s="14"/>
      <c r="R42" s="14"/>
      <c r="S42" s="14"/>
      <c r="T42" s="14"/>
      <c r="U42" s="14"/>
      <c r="V42" s="14"/>
      <c r="W42" s="14"/>
      <c r="X42" s="14"/>
      <c r="Y42" s="14"/>
      <c r="Z42" s="14"/>
      <c r="AA42" s="14"/>
      <c r="AB42" s="14"/>
      <c r="AC42" s="14"/>
      <c r="AD42" s="14"/>
      <c r="AE42" s="14"/>
    </row>
    <row r="43" spans="1:31" s="105" customFormat="1">
      <c r="A43" s="14"/>
      <c r="D43" s="14"/>
      <c r="J43" s="14"/>
      <c r="K43" s="14"/>
      <c r="L43" s="14"/>
      <c r="M43" s="14"/>
      <c r="N43" s="14"/>
      <c r="O43" s="14"/>
      <c r="P43" s="14"/>
      <c r="Q43" s="14"/>
      <c r="R43" s="14"/>
      <c r="S43" s="14"/>
      <c r="T43" s="14"/>
      <c r="U43" s="14"/>
      <c r="V43" s="14"/>
      <c r="W43" s="14"/>
      <c r="X43" s="14"/>
      <c r="Y43" s="14"/>
      <c r="Z43" s="14"/>
      <c r="AA43" s="14"/>
      <c r="AB43" s="14"/>
      <c r="AC43" s="14"/>
      <c r="AD43" s="14"/>
      <c r="AE43" s="14"/>
    </row>
    <row r="44" spans="1:31" s="105" customFormat="1">
      <c r="A44" s="14"/>
      <c r="D44" s="14"/>
      <c r="J44" s="14"/>
      <c r="K44" s="14"/>
      <c r="L44" s="14"/>
      <c r="M44" s="14"/>
      <c r="N44" s="14"/>
      <c r="O44" s="14"/>
      <c r="P44" s="14"/>
      <c r="Q44" s="14"/>
      <c r="R44" s="14"/>
      <c r="S44" s="14"/>
      <c r="T44" s="14"/>
      <c r="U44" s="14"/>
      <c r="V44" s="14"/>
      <c r="W44" s="14"/>
      <c r="X44" s="14"/>
      <c r="Y44" s="14"/>
      <c r="Z44" s="14"/>
      <c r="AA44" s="14"/>
      <c r="AB44" s="14"/>
      <c r="AC44" s="14"/>
      <c r="AD44" s="14"/>
      <c r="AE44" s="14"/>
    </row>
    <row r="45" spans="1:31" s="105" customFormat="1">
      <c r="A45" s="14"/>
      <c r="D45" s="14"/>
      <c r="J45" s="14"/>
      <c r="K45" s="14"/>
      <c r="L45" s="14"/>
      <c r="M45" s="14"/>
      <c r="N45" s="14"/>
      <c r="O45" s="14"/>
      <c r="P45" s="14"/>
      <c r="Q45" s="14"/>
      <c r="R45" s="14"/>
      <c r="S45" s="14"/>
      <c r="T45" s="14"/>
      <c r="U45" s="14"/>
      <c r="V45" s="14"/>
      <c r="W45" s="14"/>
      <c r="X45" s="14"/>
      <c r="Y45" s="14"/>
      <c r="Z45" s="14"/>
      <c r="AA45" s="14"/>
      <c r="AB45" s="14"/>
      <c r="AC45" s="14"/>
      <c r="AD45" s="14"/>
      <c r="AE45" s="14"/>
    </row>
    <row r="46" spans="1:31" s="105" customFormat="1">
      <c r="A46" s="14"/>
      <c r="D46" s="14"/>
      <c r="J46" s="14"/>
      <c r="K46" s="14"/>
      <c r="L46" s="14"/>
      <c r="M46" s="14"/>
      <c r="N46" s="14"/>
      <c r="O46" s="14"/>
      <c r="P46" s="14"/>
      <c r="Q46" s="14"/>
      <c r="R46" s="14"/>
      <c r="S46" s="14"/>
      <c r="T46" s="14"/>
      <c r="U46" s="14"/>
      <c r="V46" s="14"/>
      <c r="W46" s="14"/>
      <c r="X46" s="14"/>
      <c r="Y46" s="14"/>
      <c r="Z46" s="14"/>
      <c r="AA46" s="14"/>
      <c r="AB46" s="14"/>
      <c r="AC46" s="14"/>
      <c r="AD46" s="14"/>
      <c r="AE46" s="14"/>
    </row>
    <row r="47" spans="1:31" s="105" customFormat="1">
      <c r="A47" s="14"/>
      <c r="D47" s="14"/>
      <c r="J47" s="14"/>
      <c r="K47" s="14"/>
      <c r="L47" s="14"/>
      <c r="M47" s="14"/>
      <c r="N47" s="14"/>
      <c r="O47" s="14"/>
      <c r="P47" s="14"/>
      <c r="Q47" s="14"/>
      <c r="R47" s="14"/>
      <c r="S47" s="14"/>
      <c r="T47" s="14"/>
      <c r="U47" s="14"/>
      <c r="V47" s="14"/>
      <c r="W47" s="14"/>
      <c r="X47" s="14"/>
      <c r="Y47" s="14"/>
      <c r="Z47" s="14"/>
      <c r="AA47" s="14"/>
      <c r="AB47" s="14"/>
      <c r="AC47" s="14"/>
      <c r="AD47" s="14"/>
      <c r="AE47" s="14"/>
    </row>
    <row r="48" spans="1:31" s="105" customFormat="1">
      <c r="A48" s="14"/>
      <c r="D48" s="14"/>
      <c r="J48" s="14"/>
      <c r="K48" s="14"/>
      <c r="L48" s="14"/>
      <c r="M48" s="14"/>
      <c r="N48" s="14"/>
      <c r="O48" s="14"/>
      <c r="P48" s="14"/>
      <c r="Q48" s="14"/>
      <c r="R48" s="14"/>
      <c r="S48" s="14"/>
      <c r="T48" s="14"/>
      <c r="U48" s="14"/>
      <c r="V48" s="14"/>
      <c r="W48" s="14"/>
      <c r="X48" s="14"/>
      <c r="Y48" s="14"/>
      <c r="Z48" s="14"/>
      <c r="AA48" s="14"/>
      <c r="AB48" s="14"/>
      <c r="AC48" s="14"/>
      <c r="AD48" s="14"/>
      <c r="AE48" s="14"/>
    </row>
    <row r="49" spans="1:31" s="105" customFormat="1">
      <c r="A49" s="14"/>
      <c r="D49" s="14"/>
      <c r="J49" s="14"/>
      <c r="K49" s="14"/>
      <c r="L49" s="14"/>
      <c r="M49" s="14"/>
      <c r="N49" s="14"/>
      <c r="O49" s="14"/>
      <c r="P49" s="14"/>
      <c r="Q49" s="14"/>
      <c r="R49" s="14"/>
      <c r="S49" s="14"/>
      <c r="T49" s="14"/>
      <c r="U49" s="14"/>
      <c r="V49" s="14"/>
      <c r="W49" s="14"/>
      <c r="X49" s="14"/>
      <c r="Y49" s="14"/>
      <c r="Z49" s="14"/>
      <c r="AA49" s="14"/>
      <c r="AB49" s="14"/>
      <c r="AC49" s="14"/>
      <c r="AD49" s="14"/>
      <c r="AE49" s="14"/>
    </row>
    <row r="50" spans="1:31" s="105" customFormat="1">
      <c r="A50" s="14"/>
      <c r="D50" s="14"/>
      <c r="J50" s="14"/>
      <c r="K50" s="14"/>
      <c r="L50" s="14"/>
      <c r="M50" s="14"/>
      <c r="N50" s="14"/>
      <c r="O50" s="14"/>
      <c r="P50" s="14"/>
      <c r="Q50" s="14"/>
      <c r="R50" s="14"/>
      <c r="S50" s="14"/>
      <c r="T50" s="14"/>
      <c r="U50" s="14"/>
      <c r="V50" s="14"/>
      <c r="W50" s="14"/>
      <c r="X50" s="14"/>
      <c r="Y50" s="14"/>
      <c r="Z50" s="14"/>
      <c r="AA50" s="14"/>
      <c r="AB50" s="14"/>
      <c r="AC50" s="14"/>
      <c r="AD50" s="14"/>
      <c r="AE50" s="14"/>
    </row>
    <row r="51" spans="1:31" s="105" customFormat="1">
      <c r="A51" s="14"/>
      <c r="D51" s="14"/>
      <c r="J51" s="14"/>
      <c r="K51" s="14"/>
      <c r="L51" s="14"/>
      <c r="M51" s="14"/>
      <c r="N51" s="14"/>
      <c r="O51" s="14"/>
      <c r="P51" s="14"/>
      <c r="Q51" s="14"/>
      <c r="R51" s="14"/>
      <c r="S51" s="14"/>
      <c r="T51" s="14"/>
      <c r="U51" s="14"/>
      <c r="V51" s="14"/>
      <c r="W51" s="14"/>
      <c r="X51" s="14"/>
      <c r="Y51" s="14"/>
      <c r="Z51" s="14"/>
      <c r="AA51" s="14"/>
      <c r="AB51" s="14"/>
      <c r="AC51" s="14"/>
      <c r="AD51" s="14"/>
      <c r="AE51" s="14"/>
    </row>
    <row r="52" spans="1:31" s="105" customFormat="1">
      <c r="A52" s="14"/>
      <c r="D52" s="14"/>
      <c r="J52" s="14"/>
      <c r="K52" s="14"/>
      <c r="L52" s="14"/>
      <c r="M52" s="14"/>
      <c r="N52" s="14"/>
      <c r="O52" s="14"/>
      <c r="P52" s="14"/>
      <c r="Q52" s="14"/>
      <c r="R52" s="14"/>
      <c r="S52" s="14"/>
      <c r="T52" s="14"/>
      <c r="U52" s="14"/>
      <c r="V52" s="14"/>
      <c r="W52" s="14"/>
      <c r="X52" s="14"/>
      <c r="Y52" s="14"/>
      <c r="Z52" s="14"/>
      <c r="AA52" s="14"/>
      <c r="AB52" s="14"/>
      <c r="AC52" s="14"/>
      <c r="AD52" s="14"/>
      <c r="AE52" s="14"/>
    </row>
    <row r="53" spans="1:31" s="105" customFormat="1">
      <c r="A53" s="14"/>
      <c r="D53" s="14"/>
      <c r="J53" s="14"/>
      <c r="K53" s="14"/>
      <c r="L53" s="14"/>
      <c r="M53" s="14"/>
      <c r="N53" s="14"/>
      <c r="O53" s="14"/>
      <c r="P53" s="14"/>
      <c r="Q53" s="14"/>
      <c r="R53" s="14"/>
      <c r="S53" s="14"/>
      <c r="T53" s="14"/>
      <c r="U53" s="14"/>
      <c r="V53" s="14"/>
      <c r="W53" s="14"/>
      <c r="X53" s="14"/>
      <c r="Y53" s="14"/>
      <c r="Z53" s="14"/>
      <c r="AA53" s="14"/>
      <c r="AB53" s="14"/>
      <c r="AC53" s="14"/>
      <c r="AD53" s="14"/>
      <c r="AE53" s="14"/>
    </row>
    <row r="54" spans="1:31" s="105" customFormat="1">
      <c r="A54" s="14"/>
      <c r="D54" s="14"/>
      <c r="J54" s="14"/>
      <c r="K54" s="14"/>
      <c r="L54" s="14"/>
      <c r="M54" s="14"/>
      <c r="N54" s="14"/>
      <c r="O54" s="14"/>
      <c r="P54" s="14"/>
      <c r="Q54" s="14"/>
      <c r="R54" s="14"/>
      <c r="S54" s="14"/>
      <c r="T54" s="14"/>
      <c r="U54" s="14"/>
      <c r="V54" s="14"/>
      <c r="W54" s="14"/>
      <c r="X54" s="14"/>
      <c r="Y54" s="14"/>
      <c r="Z54" s="14"/>
      <c r="AA54" s="14"/>
      <c r="AB54" s="14"/>
      <c r="AC54" s="14"/>
      <c r="AD54" s="14"/>
      <c r="AE54" s="14"/>
    </row>
    <row r="55" spans="1:31" s="105" customFormat="1">
      <c r="A55" s="14"/>
      <c r="D55" s="14"/>
      <c r="J55" s="14"/>
      <c r="K55" s="14"/>
      <c r="L55" s="14"/>
      <c r="M55" s="14"/>
      <c r="N55" s="14"/>
      <c r="O55" s="14"/>
      <c r="P55" s="14"/>
      <c r="Q55" s="14"/>
      <c r="R55" s="14"/>
      <c r="S55" s="14"/>
      <c r="T55" s="14"/>
      <c r="U55" s="14"/>
      <c r="V55" s="14"/>
      <c r="W55" s="14"/>
      <c r="X55" s="14"/>
      <c r="Y55" s="14"/>
      <c r="Z55" s="14"/>
      <c r="AA55" s="14"/>
      <c r="AB55" s="14"/>
      <c r="AC55" s="14"/>
      <c r="AD55" s="14"/>
      <c r="AE55" s="14"/>
    </row>
    <row r="56" spans="1:31" s="105" customFormat="1">
      <c r="A56" s="14"/>
      <c r="D56" s="14"/>
      <c r="J56" s="14"/>
      <c r="K56" s="14"/>
      <c r="L56" s="14"/>
      <c r="M56" s="14"/>
      <c r="N56" s="14"/>
      <c r="O56" s="14"/>
      <c r="P56" s="14"/>
      <c r="Q56" s="14"/>
      <c r="R56" s="14"/>
      <c r="S56" s="14"/>
      <c r="T56" s="14"/>
      <c r="U56" s="14"/>
      <c r="V56" s="14"/>
      <c r="W56" s="14"/>
      <c r="X56" s="14"/>
      <c r="Y56" s="14"/>
      <c r="Z56" s="14"/>
      <c r="AA56" s="14"/>
      <c r="AB56" s="14"/>
      <c r="AC56" s="14"/>
      <c r="AD56" s="14"/>
      <c r="AE56" s="14"/>
    </row>
    <row r="57" spans="1:31" s="105" customFormat="1">
      <c r="A57" s="14"/>
      <c r="D57" s="14"/>
      <c r="J57" s="14"/>
      <c r="K57" s="14"/>
      <c r="L57" s="14"/>
      <c r="M57" s="14"/>
      <c r="N57" s="14"/>
      <c r="O57" s="14"/>
      <c r="P57" s="14"/>
      <c r="Q57" s="14"/>
      <c r="R57" s="14"/>
      <c r="S57" s="14"/>
      <c r="T57" s="14"/>
      <c r="U57" s="14"/>
      <c r="V57" s="14"/>
      <c r="W57" s="14"/>
      <c r="X57" s="14"/>
      <c r="Y57" s="14"/>
      <c r="Z57" s="14"/>
      <c r="AA57" s="14"/>
      <c r="AB57" s="14"/>
      <c r="AC57" s="14"/>
      <c r="AD57" s="14"/>
      <c r="AE57" s="14"/>
    </row>
    <row r="58" spans="1:31" s="105" customFormat="1">
      <c r="A58" s="14"/>
      <c r="D58" s="14"/>
      <c r="J58" s="14"/>
      <c r="K58" s="14"/>
      <c r="L58" s="14"/>
      <c r="M58" s="14"/>
      <c r="N58" s="14"/>
      <c r="O58" s="14"/>
      <c r="P58" s="14"/>
      <c r="Q58" s="14"/>
      <c r="R58" s="14"/>
      <c r="S58" s="14"/>
      <c r="T58" s="14"/>
      <c r="U58" s="14"/>
      <c r="V58" s="14"/>
      <c r="W58" s="14"/>
      <c r="X58" s="14"/>
      <c r="Y58" s="14"/>
      <c r="Z58" s="14"/>
      <c r="AA58" s="14"/>
      <c r="AB58" s="14"/>
      <c r="AC58" s="14"/>
      <c r="AD58" s="14"/>
      <c r="AE58" s="14"/>
    </row>
    <row r="59" spans="1:31" s="105" customFormat="1">
      <c r="A59" s="14"/>
      <c r="D59" s="14"/>
      <c r="J59" s="14"/>
      <c r="K59" s="14"/>
      <c r="L59" s="14"/>
      <c r="M59" s="14"/>
      <c r="N59" s="14"/>
      <c r="O59" s="14"/>
      <c r="P59" s="14"/>
      <c r="Q59" s="14"/>
      <c r="R59" s="14"/>
      <c r="S59" s="14"/>
      <c r="T59" s="14"/>
      <c r="U59" s="14"/>
      <c r="V59" s="14"/>
      <c r="W59" s="14"/>
      <c r="X59" s="14"/>
      <c r="Y59" s="14"/>
      <c r="Z59" s="14"/>
      <c r="AA59" s="14"/>
      <c r="AB59" s="14"/>
      <c r="AC59" s="14"/>
      <c r="AD59" s="14"/>
      <c r="AE59" s="14"/>
    </row>
    <row r="60" spans="1:31" s="105" customFormat="1">
      <c r="A60" s="14"/>
      <c r="D60" s="14"/>
      <c r="J60" s="14"/>
      <c r="K60" s="14"/>
      <c r="L60" s="14"/>
      <c r="M60" s="14"/>
      <c r="N60" s="14"/>
      <c r="O60" s="14"/>
      <c r="P60" s="14"/>
      <c r="Q60" s="14"/>
      <c r="R60" s="14"/>
      <c r="S60" s="14"/>
      <c r="T60" s="14"/>
      <c r="U60" s="14"/>
      <c r="V60" s="14"/>
      <c r="W60" s="14"/>
      <c r="X60" s="14"/>
      <c r="Y60" s="14"/>
      <c r="Z60" s="14"/>
      <c r="AA60" s="14"/>
      <c r="AB60" s="14"/>
      <c r="AC60" s="14"/>
      <c r="AD60" s="14"/>
      <c r="AE60" s="14"/>
    </row>
    <row r="61" spans="1:31" s="105" customFormat="1">
      <c r="A61" s="14"/>
      <c r="D61" s="14"/>
      <c r="J61" s="14"/>
      <c r="K61" s="14"/>
      <c r="L61" s="14"/>
      <c r="M61" s="14"/>
      <c r="N61" s="14"/>
      <c r="O61" s="14"/>
      <c r="P61" s="14"/>
      <c r="Q61" s="14"/>
      <c r="R61" s="14"/>
      <c r="S61" s="14"/>
      <c r="T61" s="14"/>
      <c r="U61" s="14"/>
      <c r="V61" s="14"/>
      <c r="W61" s="14"/>
      <c r="X61" s="14"/>
      <c r="Y61" s="14"/>
      <c r="Z61" s="14"/>
      <c r="AA61" s="14"/>
      <c r="AB61" s="14"/>
      <c r="AC61" s="14"/>
      <c r="AD61" s="14"/>
      <c r="AE61" s="14"/>
    </row>
    <row r="62" spans="1:31" s="105" customFormat="1">
      <c r="A62" s="14"/>
      <c r="D62" s="14"/>
      <c r="J62" s="14"/>
      <c r="K62" s="14"/>
      <c r="L62" s="14"/>
      <c r="M62" s="14"/>
      <c r="N62" s="14"/>
      <c r="O62" s="14"/>
      <c r="P62" s="14"/>
      <c r="Q62" s="14"/>
      <c r="R62" s="14"/>
      <c r="S62" s="14"/>
      <c r="T62" s="14"/>
      <c r="U62" s="14"/>
      <c r="V62" s="14"/>
      <c r="W62" s="14"/>
      <c r="X62" s="14"/>
      <c r="Y62" s="14"/>
      <c r="Z62" s="14"/>
      <c r="AA62" s="14"/>
      <c r="AB62" s="14"/>
      <c r="AC62" s="14"/>
      <c r="AD62" s="14"/>
      <c r="AE62" s="14"/>
    </row>
    <row r="63" spans="1:31" s="105" customFormat="1">
      <c r="A63" s="14"/>
      <c r="D63" s="14"/>
      <c r="J63" s="14"/>
      <c r="K63" s="14"/>
      <c r="L63" s="14"/>
      <c r="M63" s="14"/>
      <c r="N63" s="14"/>
      <c r="O63" s="14"/>
      <c r="P63" s="14"/>
      <c r="Q63" s="14"/>
      <c r="R63" s="14"/>
      <c r="S63" s="14"/>
      <c r="T63" s="14"/>
      <c r="U63" s="14"/>
      <c r="V63" s="14"/>
      <c r="W63" s="14"/>
      <c r="X63" s="14"/>
      <c r="Y63" s="14"/>
      <c r="Z63" s="14"/>
      <c r="AA63" s="14"/>
      <c r="AB63" s="14"/>
      <c r="AC63" s="14"/>
      <c r="AD63" s="14"/>
      <c r="AE63" s="14"/>
    </row>
    <row r="64" spans="1:31" s="105" customFormat="1">
      <c r="A64" s="14"/>
      <c r="D64" s="14"/>
      <c r="J64" s="14"/>
      <c r="K64" s="14"/>
      <c r="L64" s="14"/>
      <c r="M64" s="14"/>
      <c r="N64" s="14"/>
      <c r="O64" s="14"/>
      <c r="P64" s="14"/>
      <c r="Q64" s="14"/>
      <c r="R64" s="14"/>
      <c r="S64" s="14"/>
      <c r="T64" s="14"/>
      <c r="U64" s="14"/>
      <c r="V64" s="14"/>
      <c r="W64" s="14"/>
      <c r="X64" s="14"/>
      <c r="Y64" s="14"/>
      <c r="Z64" s="14"/>
      <c r="AA64" s="14"/>
      <c r="AB64" s="14"/>
      <c r="AC64" s="14"/>
      <c r="AD64" s="14"/>
      <c r="AE64" s="14"/>
    </row>
    <row r="65" spans="1:31" s="105" customFormat="1">
      <c r="A65" s="14"/>
      <c r="D65" s="14"/>
      <c r="J65" s="14"/>
      <c r="K65" s="14"/>
      <c r="L65" s="14"/>
      <c r="M65" s="14"/>
      <c r="N65" s="14"/>
      <c r="O65" s="14"/>
      <c r="P65" s="14"/>
      <c r="Q65" s="14"/>
      <c r="R65" s="14"/>
      <c r="S65" s="14"/>
      <c r="T65" s="14"/>
      <c r="U65" s="14"/>
      <c r="V65" s="14"/>
      <c r="W65" s="14"/>
      <c r="X65" s="14"/>
      <c r="Y65" s="14"/>
      <c r="Z65" s="14"/>
      <c r="AA65" s="14"/>
      <c r="AB65" s="14"/>
      <c r="AC65" s="14"/>
      <c r="AD65" s="14"/>
      <c r="AE65" s="14"/>
    </row>
    <row r="66" spans="1:31" s="105" customFormat="1">
      <c r="A66" s="14"/>
      <c r="D66" s="14"/>
      <c r="J66" s="14"/>
      <c r="K66" s="14"/>
      <c r="L66" s="14"/>
      <c r="M66" s="14"/>
      <c r="N66" s="14"/>
      <c r="O66" s="14"/>
      <c r="P66" s="14"/>
      <c r="Q66" s="14"/>
      <c r="R66" s="14"/>
      <c r="S66" s="14"/>
      <c r="T66" s="14"/>
      <c r="U66" s="14"/>
      <c r="V66" s="14"/>
      <c r="W66" s="14"/>
      <c r="X66" s="14"/>
      <c r="Y66" s="14"/>
      <c r="Z66" s="14"/>
      <c r="AA66" s="14"/>
      <c r="AB66" s="14"/>
      <c r="AC66" s="14"/>
      <c r="AD66" s="14"/>
      <c r="AE66" s="14"/>
    </row>
    <row r="67" spans="1:31" s="105" customFormat="1">
      <c r="A67" s="14"/>
      <c r="D67" s="14"/>
      <c r="J67" s="14"/>
      <c r="K67" s="14"/>
      <c r="L67" s="14"/>
      <c r="M67" s="14"/>
      <c r="N67" s="14"/>
      <c r="O67" s="14"/>
      <c r="P67" s="14"/>
      <c r="Q67" s="14"/>
      <c r="R67" s="14"/>
      <c r="S67" s="14"/>
      <c r="T67" s="14"/>
      <c r="U67" s="14"/>
      <c r="V67" s="14"/>
      <c r="W67" s="14"/>
      <c r="X67" s="14"/>
      <c r="Y67" s="14"/>
      <c r="Z67" s="14"/>
      <c r="AA67" s="14"/>
      <c r="AB67" s="14"/>
      <c r="AC67" s="14"/>
      <c r="AD67" s="14"/>
      <c r="AE67" s="14"/>
    </row>
    <row r="68" spans="1:31" s="105" customFormat="1">
      <c r="A68" s="14"/>
      <c r="D68" s="14"/>
      <c r="J68" s="14"/>
      <c r="K68" s="14"/>
      <c r="L68" s="14"/>
      <c r="M68" s="14"/>
      <c r="N68" s="14"/>
      <c r="O68" s="14"/>
      <c r="P68" s="14"/>
      <c r="Q68" s="14"/>
      <c r="R68" s="14"/>
      <c r="S68" s="14"/>
      <c r="T68" s="14"/>
      <c r="U68" s="14"/>
      <c r="V68" s="14"/>
      <c r="W68" s="14"/>
      <c r="X68" s="14"/>
      <c r="Y68" s="14"/>
      <c r="Z68" s="14"/>
      <c r="AA68" s="14"/>
      <c r="AB68" s="14"/>
      <c r="AC68" s="14"/>
      <c r="AD68" s="14"/>
      <c r="AE68" s="14"/>
    </row>
    <row r="69" spans="1:31" s="105" customFormat="1">
      <c r="A69" s="14"/>
      <c r="D69" s="14"/>
      <c r="J69" s="14"/>
      <c r="K69" s="14"/>
      <c r="L69" s="14"/>
      <c r="M69" s="14"/>
      <c r="N69" s="14"/>
      <c r="O69" s="14"/>
      <c r="P69" s="14"/>
      <c r="Q69" s="14"/>
      <c r="R69" s="14"/>
      <c r="S69" s="14"/>
      <c r="T69" s="14"/>
      <c r="U69" s="14"/>
      <c r="V69" s="14"/>
      <c r="W69" s="14"/>
      <c r="X69" s="14"/>
      <c r="Y69" s="14"/>
      <c r="Z69" s="14"/>
      <c r="AA69" s="14"/>
      <c r="AB69" s="14"/>
      <c r="AC69" s="14"/>
      <c r="AD69" s="14"/>
      <c r="AE69" s="14"/>
    </row>
    <row r="70" spans="1:31" s="105" customFormat="1">
      <c r="A70" s="14"/>
      <c r="D70" s="14"/>
      <c r="J70" s="14"/>
      <c r="K70" s="14"/>
      <c r="L70" s="14"/>
      <c r="M70" s="14"/>
      <c r="N70" s="14"/>
      <c r="O70" s="14"/>
      <c r="P70" s="14"/>
      <c r="Q70" s="14"/>
      <c r="R70" s="14"/>
      <c r="S70" s="14"/>
      <c r="T70" s="14"/>
      <c r="U70" s="14"/>
      <c r="V70" s="14"/>
      <c r="W70" s="14"/>
      <c r="X70" s="14"/>
      <c r="Y70" s="14"/>
      <c r="Z70" s="14"/>
      <c r="AA70" s="14"/>
      <c r="AB70" s="14"/>
      <c r="AC70" s="14"/>
      <c r="AD70" s="14"/>
      <c r="AE70" s="14"/>
    </row>
    <row r="71" spans="1:31" s="105" customFormat="1">
      <c r="A71" s="14"/>
      <c r="D71" s="14"/>
      <c r="J71" s="14"/>
      <c r="K71" s="14"/>
      <c r="L71" s="14"/>
      <c r="M71" s="14"/>
      <c r="N71" s="14"/>
      <c r="O71" s="14"/>
      <c r="P71" s="14"/>
      <c r="Q71" s="14"/>
      <c r="R71" s="14"/>
      <c r="S71" s="14"/>
      <c r="T71" s="14"/>
      <c r="U71" s="14"/>
      <c r="V71" s="14"/>
      <c r="W71" s="14"/>
      <c r="X71" s="14"/>
      <c r="Y71" s="14"/>
      <c r="Z71" s="14"/>
      <c r="AA71" s="14"/>
      <c r="AB71" s="14"/>
      <c r="AC71" s="14"/>
      <c r="AD71" s="14"/>
      <c r="AE71" s="14"/>
    </row>
    <row r="72" spans="1:31" s="105" customFormat="1">
      <c r="A72" s="14"/>
      <c r="D72" s="14"/>
      <c r="J72" s="14"/>
      <c r="K72" s="14"/>
      <c r="L72" s="14"/>
      <c r="M72" s="14"/>
      <c r="N72" s="14"/>
      <c r="O72" s="14"/>
      <c r="P72" s="14"/>
      <c r="Q72" s="14"/>
      <c r="R72" s="14"/>
      <c r="S72" s="14"/>
      <c r="T72" s="14"/>
      <c r="U72" s="14"/>
      <c r="V72" s="14"/>
      <c r="W72" s="14"/>
      <c r="X72" s="14"/>
      <c r="Y72" s="14"/>
      <c r="Z72" s="14"/>
      <c r="AA72" s="14"/>
      <c r="AB72" s="14"/>
      <c r="AC72" s="14"/>
      <c r="AD72" s="14"/>
      <c r="AE72" s="14"/>
    </row>
    <row r="73" spans="1:31" s="105" customFormat="1">
      <c r="A73" s="14"/>
      <c r="D73" s="14"/>
      <c r="J73" s="14"/>
      <c r="K73" s="14"/>
      <c r="L73" s="14"/>
      <c r="M73" s="14"/>
      <c r="N73" s="14"/>
      <c r="O73" s="14"/>
      <c r="P73" s="14"/>
      <c r="Q73" s="14"/>
      <c r="R73" s="14"/>
      <c r="S73" s="14"/>
      <c r="T73" s="14"/>
      <c r="U73" s="14"/>
      <c r="V73" s="14"/>
      <c r="W73" s="14"/>
      <c r="X73" s="14"/>
      <c r="Y73" s="14"/>
      <c r="Z73" s="14"/>
      <c r="AA73" s="14"/>
      <c r="AB73" s="14"/>
      <c r="AC73" s="14"/>
      <c r="AD73" s="14"/>
      <c r="AE73" s="14"/>
    </row>
    <row r="74" spans="1:31" s="105" customFormat="1">
      <c r="A74" s="14"/>
      <c r="D74" s="14"/>
      <c r="J74" s="14"/>
      <c r="K74" s="14"/>
      <c r="L74" s="14"/>
      <c r="M74" s="14"/>
      <c r="N74" s="14"/>
      <c r="O74" s="14"/>
      <c r="P74" s="14"/>
      <c r="Q74" s="14"/>
      <c r="R74" s="14"/>
      <c r="S74" s="14"/>
      <c r="T74" s="14"/>
      <c r="U74" s="14"/>
      <c r="V74" s="14"/>
      <c r="W74" s="14"/>
      <c r="X74" s="14"/>
      <c r="Y74" s="14"/>
      <c r="Z74" s="14"/>
      <c r="AA74" s="14"/>
      <c r="AB74" s="14"/>
      <c r="AC74" s="14"/>
      <c r="AD74" s="14"/>
      <c r="AE74" s="14"/>
    </row>
    <row r="75" spans="1:31" s="105" customFormat="1">
      <c r="A75" s="14"/>
      <c r="D75" s="14"/>
      <c r="J75" s="14"/>
      <c r="K75" s="14"/>
      <c r="L75" s="14"/>
      <c r="M75" s="14"/>
      <c r="N75" s="14"/>
      <c r="O75" s="14"/>
      <c r="P75" s="14"/>
      <c r="Q75" s="14"/>
      <c r="R75" s="14"/>
      <c r="S75" s="14"/>
      <c r="T75" s="14"/>
      <c r="U75" s="14"/>
      <c r="V75" s="14"/>
      <c r="W75" s="14"/>
      <c r="X75" s="14"/>
      <c r="Y75" s="14"/>
      <c r="Z75" s="14"/>
      <c r="AA75" s="14"/>
      <c r="AB75" s="14"/>
      <c r="AC75" s="14"/>
      <c r="AD75" s="14"/>
      <c r="AE75" s="14"/>
    </row>
    <row r="76" spans="1:31" s="105" customFormat="1">
      <c r="A76" s="14"/>
      <c r="D76" s="14"/>
      <c r="J76" s="14"/>
      <c r="K76" s="14"/>
      <c r="L76" s="14"/>
      <c r="M76" s="14"/>
      <c r="N76" s="14"/>
      <c r="O76" s="14"/>
      <c r="P76" s="14"/>
      <c r="Q76" s="14"/>
      <c r="R76" s="14"/>
      <c r="S76" s="14"/>
      <c r="T76" s="14"/>
      <c r="U76" s="14"/>
      <c r="V76" s="14"/>
      <c r="W76" s="14"/>
      <c r="X76" s="14"/>
      <c r="Y76" s="14"/>
      <c r="Z76" s="14"/>
      <c r="AA76" s="14"/>
      <c r="AB76" s="14"/>
      <c r="AC76" s="14"/>
      <c r="AD76" s="14"/>
      <c r="AE76" s="14"/>
    </row>
  </sheetData>
  <sheetProtection algorithmName="SHA-512" hashValue="yk1husjImjQ+iq5PilqErop6wTJwhl9QoGontKarsCeOAA33GLDWWW0A1OWab3GaPx2bXxw8hoLOn2CB2D8MlQ==" saltValue="E/5SHaA4l8LACL4v+oawHg==" spinCount="100000" sheet="1" objects="1" scenarios="1"/>
  <mergeCells count="4">
    <mergeCell ref="E9:E10"/>
    <mergeCell ref="F9:F10"/>
    <mergeCell ref="G9:H9"/>
    <mergeCell ref="I9:I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X27"/>
  <sheetViews>
    <sheetView topLeftCell="A2" zoomScaleNormal="100" workbookViewId="0">
      <selection activeCell="E13" sqref="E13"/>
    </sheetView>
  </sheetViews>
  <sheetFormatPr defaultColWidth="0" defaultRowHeight="14.25" zeroHeight="1"/>
  <cols>
    <col min="1" max="1" width="3.625" style="13" customWidth="1"/>
    <col min="2" max="2" width="26.75" style="14" customWidth="1"/>
    <col min="3" max="3" width="18.125" style="14" customWidth="1"/>
    <col min="4" max="4" width="15.625" style="14" customWidth="1"/>
    <col min="5" max="5" width="8.75" style="13" customWidth="1"/>
    <col min="6" max="6" width="9.625" style="14" customWidth="1"/>
    <col min="7" max="10" width="8.75" style="14" customWidth="1"/>
    <col min="11" max="11" width="13.125" style="14" customWidth="1"/>
    <col min="12" max="24" width="0" style="14" hidden="1" customWidth="1"/>
    <col min="25" max="16384" width="8.75" style="14" hidden="1"/>
  </cols>
  <sheetData>
    <row r="1" spans="1:11">
      <c r="A1" s="53"/>
    </row>
    <row r="2" spans="1:11" s="13" customFormat="1" ht="9.75" customHeight="1"/>
    <row r="3" spans="1:11" ht="34.5" customHeight="1">
      <c r="A3" s="14"/>
      <c r="B3" s="194" t="s">
        <v>246</v>
      </c>
      <c r="C3" s="194"/>
      <c r="D3" s="194"/>
      <c r="G3" s="229" t="s">
        <v>223</v>
      </c>
      <c r="H3" s="229"/>
      <c r="I3" s="229"/>
    </row>
    <row r="4" spans="1:11" ht="28.9" customHeight="1">
      <c r="A4" s="14"/>
      <c r="B4" s="230" t="s">
        <v>8</v>
      </c>
      <c r="C4" s="230"/>
      <c r="D4" s="230"/>
      <c r="G4" s="228" t="s">
        <v>224</v>
      </c>
      <c r="H4" s="228"/>
      <c r="I4" s="228"/>
      <c r="J4" s="228"/>
      <c r="K4" s="228"/>
    </row>
    <row r="5" spans="1:11" ht="9" customHeight="1" thickBot="1">
      <c r="A5" s="14"/>
      <c r="B5" s="15"/>
      <c r="C5" s="15"/>
      <c r="D5" s="13"/>
      <c r="G5" s="228"/>
      <c r="H5" s="228"/>
      <c r="I5" s="228"/>
      <c r="J5" s="228"/>
      <c r="K5" s="228"/>
    </row>
    <row r="6" spans="1:11" s="17" customFormat="1" ht="22.15" customHeight="1">
      <c r="B6" s="25" t="s">
        <v>0</v>
      </c>
      <c r="C6" s="231" t="str">
        <f>IF(Summary!C5="","",Summary!C5)</f>
        <v/>
      </c>
      <c r="D6" s="232"/>
      <c r="E6" s="16"/>
      <c r="G6" s="228"/>
      <c r="H6" s="228"/>
      <c r="I6" s="228"/>
      <c r="J6" s="228"/>
      <c r="K6" s="228"/>
    </row>
    <row r="7" spans="1:11" s="17" customFormat="1" ht="22.15" customHeight="1">
      <c r="B7" s="26" t="s">
        <v>207</v>
      </c>
      <c r="C7" s="233" t="str">
        <f>IF(Summary!C6="","",Summary!C6)</f>
        <v/>
      </c>
      <c r="D7" s="234"/>
      <c r="E7" s="16"/>
      <c r="G7" s="228"/>
      <c r="H7" s="228"/>
      <c r="I7" s="228"/>
      <c r="J7" s="228"/>
      <c r="K7" s="228"/>
    </row>
    <row r="8" spans="1:11" s="17" customFormat="1" ht="22.15" customHeight="1">
      <c r="B8" s="26" t="s">
        <v>208</v>
      </c>
      <c r="C8" s="233" t="str">
        <f>IF(Summary!C7="","",Summary!C7)</f>
        <v/>
      </c>
      <c r="D8" s="234"/>
      <c r="E8" s="16"/>
      <c r="G8" s="228"/>
      <c r="H8" s="228"/>
      <c r="I8" s="228"/>
      <c r="J8" s="228"/>
      <c r="K8" s="228"/>
    </row>
    <row r="9" spans="1:11" s="17" customFormat="1" ht="22.15" customHeight="1">
      <c r="B9" s="26" t="s">
        <v>28</v>
      </c>
      <c r="C9" s="129"/>
      <c r="D9" s="27" t="s">
        <v>27</v>
      </c>
      <c r="E9" s="16"/>
      <c r="G9" s="228"/>
      <c r="H9" s="228"/>
      <c r="I9" s="228"/>
      <c r="J9" s="228"/>
      <c r="K9" s="228"/>
    </row>
    <row r="10" spans="1:11" s="17" customFormat="1" ht="22.15" customHeight="1" thickBot="1">
      <c r="B10" s="28" t="s">
        <v>33</v>
      </c>
      <c r="C10" s="156"/>
      <c r="D10" s="29" t="s">
        <v>34</v>
      </c>
      <c r="E10" s="16"/>
      <c r="G10" s="228"/>
      <c r="H10" s="228"/>
      <c r="I10" s="228"/>
      <c r="J10" s="228"/>
      <c r="K10" s="228"/>
    </row>
    <row r="11" spans="1:11" s="17" customFormat="1" ht="7.9" customHeight="1" thickBot="1">
      <c r="B11" s="30"/>
      <c r="C11" s="30"/>
      <c r="D11" s="30"/>
      <c r="E11" s="16"/>
      <c r="G11" s="228"/>
      <c r="H11" s="228"/>
      <c r="I11" s="228"/>
      <c r="J11" s="228"/>
      <c r="K11" s="228"/>
    </row>
    <row r="12" spans="1:11" s="17" customFormat="1" ht="22.15" customHeight="1">
      <c r="B12" s="130" t="s">
        <v>29</v>
      </c>
      <c r="C12" s="131">
        <f>IFERROR(C9*C26,0)</f>
        <v>0</v>
      </c>
      <c r="D12" s="132" t="s">
        <v>1</v>
      </c>
      <c r="E12" s="16"/>
      <c r="G12" s="228"/>
      <c r="H12" s="228"/>
      <c r="I12" s="228"/>
      <c r="J12" s="228"/>
      <c r="K12" s="228"/>
    </row>
    <row r="13" spans="1:11" s="17" customFormat="1" ht="22.15" customHeight="1" thickBot="1">
      <c r="B13" s="157" t="s">
        <v>31</v>
      </c>
      <c r="C13" s="158">
        <f>IFERROR(C12*C25,0)</f>
        <v>0</v>
      </c>
      <c r="D13" s="159" t="s">
        <v>32</v>
      </c>
      <c r="E13" s="16"/>
      <c r="G13" s="228"/>
      <c r="H13" s="228"/>
      <c r="I13" s="228"/>
      <c r="J13" s="228"/>
      <c r="K13" s="228"/>
    </row>
    <row r="14" spans="1:11" s="17" customFormat="1">
      <c r="E14" s="16"/>
      <c r="G14" s="228"/>
      <c r="H14" s="228"/>
      <c r="I14" s="228"/>
      <c r="J14" s="228"/>
      <c r="K14" s="228"/>
    </row>
    <row r="15" spans="1:11" s="13" customFormat="1" ht="9" hidden="1" customHeight="1"/>
    <row r="16" spans="1:11" hidden="1">
      <c r="B16" s="52"/>
    </row>
    <row r="19" spans="2:24" ht="15" hidden="1" thickBot="1">
      <c r="B19" s="133" t="s">
        <v>30</v>
      </c>
      <c r="C19" s="134">
        <f>IF(OR(C9="",C10=""),0,C10*C27)</f>
        <v>0</v>
      </c>
      <c r="D19" s="135"/>
    </row>
    <row r="20" spans="2:24" s="9" customFormat="1" ht="18" hidden="1">
      <c r="B20" s="10" t="s">
        <v>10</v>
      </c>
      <c r="C20" s="8"/>
      <c r="D20" s="10"/>
      <c r="E20" s="2"/>
      <c r="F20" s="2"/>
      <c r="G20" s="2"/>
      <c r="H20" s="2"/>
      <c r="I20" s="2"/>
      <c r="J20" s="2"/>
      <c r="K20" s="2"/>
      <c r="L20" s="2"/>
      <c r="M20" s="2"/>
      <c r="N20" s="2"/>
      <c r="O20" s="2"/>
      <c r="P20" s="2"/>
      <c r="Q20" s="2"/>
      <c r="R20" s="2"/>
      <c r="S20" s="2"/>
      <c r="T20" s="2"/>
      <c r="U20" s="2"/>
      <c r="V20" s="2"/>
    </row>
    <row r="21" spans="2:24" s="9" customFormat="1" hidden="1">
      <c r="B21" s="54" t="s">
        <v>47</v>
      </c>
      <c r="C21" s="64">
        <f>C9</f>
        <v>0</v>
      </c>
      <c r="D21" s="31" t="s">
        <v>27</v>
      </c>
      <c r="E21" s="2"/>
      <c r="F21" s="2"/>
      <c r="G21" s="2"/>
      <c r="H21" s="2"/>
      <c r="I21" s="2"/>
      <c r="J21" s="2"/>
      <c r="K21" s="2"/>
      <c r="L21" s="2"/>
      <c r="M21" s="2"/>
      <c r="N21" s="2"/>
      <c r="O21" s="2"/>
      <c r="P21" s="2"/>
      <c r="Q21" s="2"/>
      <c r="R21" s="2"/>
      <c r="S21" s="2"/>
      <c r="T21" s="2"/>
      <c r="U21" s="2"/>
      <c r="V21" s="2"/>
      <c r="X21" s="2"/>
    </row>
    <row r="22" spans="2:24" s="9" customFormat="1" hidden="1">
      <c r="B22" s="54" t="s">
        <v>48</v>
      </c>
      <c r="C22" s="64">
        <f>C10</f>
        <v>0</v>
      </c>
      <c r="D22" s="31" t="s">
        <v>34</v>
      </c>
      <c r="E22" s="2"/>
      <c r="F22" s="2"/>
      <c r="G22" s="2"/>
      <c r="H22" s="2"/>
      <c r="I22" s="2"/>
      <c r="J22" s="2"/>
      <c r="K22" s="2"/>
      <c r="L22" s="2"/>
      <c r="M22" s="2"/>
      <c r="N22" s="2"/>
      <c r="O22" s="2"/>
      <c r="P22" s="2"/>
      <c r="Q22" s="2"/>
      <c r="R22" s="2"/>
      <c r="S22" s="2"/>
      <c r="T22" s="2"/>
      <c r="U22" s="2"/>
      <c r="V22" s="2"/>
      <c r="X22" s="2"/>
    </row>
    <row r="23" spans="2:24" s="9" customFormat="1" hidden="1">
      <c r="B23" s="2"/>
      <c r="C23" s="2"/>
      <c r="D23" s="2"/>
      <c r="E23" s="2"/>
      <c r="F23" s="2"/>
      <c r="G23" s="2"/>
      <c r="H23" s="2"/>
      <c r="I23" s="2"/>
      <c r="J23" s="2"/>
      <c r="K23" s="2"/>
      <c r="L23" s="2"/>
      <c r="M23" s="2"/>
      <c r="N23" s="2"/>
      <c r="O23" s="2"/>
      <c r="P23" s="2"/>
      <c r="Q23" s="2"/>
      <c r="R23" s="2"/>
      <c r="S23" s="2"/>
      <c r="T23" s="2"/>
      <c r="U23" s="2"/>
      <c r="V23" s="2"/>
      <c r="W23" s="2"/>
    </row>
    <row r="24" spans="2:24" s="9" customFormat="1" ht="18" hidden="1">
      <c r="B24" s="10" t="s">
        <v>9</v>
      </c>
      <c r="C24" s="2"/>
      <c r="D24" s="2"/>
      <c r="E24" s="2"/>
      <c r="F24" s="2"/>
      <c r="G24" s="2"/>
      <c r="H24" s="2"/>
      <c r="I24" s="2"/>
      <c r="J24" s="2"/>
      <c r="K24" s="2"/>
      <c r="L24" s="2"/>
      <c r="M24" s="2"/>
      <c r="N24" s="2"/>
      <c r="O24" s="2"/>
      <c r="P24" s="2"/>
      <c r="Q24" s="2"/>
      <c r="R24" s="2"/>
      <c r="S24" s="2"/>
      <c r="T24" s="2"/>
      <c r="U24" s="2"/>
      <c r="V24" s="2"/>
      <c r="W24" s="2"/>
    </row>
    <row r="25" spans="2:24" s="9" customFormat="1" hidden="1">
      <c r="B25" s="54" t="s">
        <v>43</v>
      </c>
      <c r="C25" s="65">
        <v>1.7000000000000001E-4</v>
      </c>
      <c r="D25" s="31" t="s">
        <v>42</v>
      </c>
      <c r="E25" s="2"/>
      <c r="F25" s="2"/>
      <c r="G25" s="2"/>
      <c r="H25" s="2"/>
      <c r="I25" s="2"/>
      <c r="J25" s="2"/>
      <c r="K25" s="2"/>
      <c r="L25" s="2"/>
      <c r="M25" s="2"/>
      <c r="N25" s="2"/>
      <c r="O25" s="2"/>
      <c r="P25" s="2"/>
      <c r="Q25" s="2"/>
      <c r="R25" s="2"/>
      <c r="S25" s="2"/>
      <c r="T25" s="2"/>
      <c r="U25" s="2"/>
      <c r="V25" s="2"/>
      <c r="W25" s="2"/>
    </row>
    <row r="26" spans="2:24" s="9" customFormat="1" hidden="1">
      <c r="B26" s="54" t="s">
        <v>35</v>
      </c>
      <c r="C26" s="65">
        <v>34</v>
      </c>
      <c r="D26" s="31" t="s">
        <v>170</v>
      </c>
      <c r="E26" s="2"/>
      <c r="F26" s="2"/>
      <c r="G26" s="2"/>
      <c r="H26" s="2"/>
      <c r="I26" s="2"/>
      <c r="J26" s="2"/>
      <c r="K26" s="2"/>
      <c r="L26" s="2"/>
      <c r="M26" s="2"/>
      <c r="N26" s="2"/>
      <c r="O26" s="2"/>
      <c r="P26" s="2"/>
      <c r="Q26" s="2"/>
      <c r="R26" s="2"/>
      <c r="S26" s="2"/>
      <c r="T26" s="2"/>
      <c r="U26" s="2"/>
      <c r="V26" s="2"/>
      <c r="W26" s="2"/>
    </row>
    <row r="27" spans="2:24" s="9" customFormat="1" hidden="1">
      <c r="B27" s="54" t="s">
        <v>36</v>
      </c>
      <c r="C27" s="66">
        <v>90</v>
      </c>
      <c r="D27" s="31" t="s">
        <v>37</v>
      </c>
      <c r="E27" s="2"/>
      <c r="F27" s="2"/>
      <c r="G27" s="2"/>
      <c r="H27" s="2"/>
      <c r="I27" s="2"/>
      <c r="J27" s="2"/>
      <c r="K27" s="2"/>
      <c r="L27" s="2"/>
      <c r="M27" s="2"/>
      <c r="N27" s="2"/>
      <c r="O27" s="2"/>
      <c r="P27" s="2"/>
      <c r="Q27" s="2"/>
      <c r="R27" s="2"/>
      <c r="S27" s="2"/>
      <c r="T27" s="2"/>
      <c r="U27" s="2"/>
      <c r="V27" s="2"/>
      <c r="X27" s="2"/>
    </row>
  </sheetData>
  <sheetProtection algorithmName="SHA-512" hashValue="OvIDHGyUVydCPsQMLr7TTDVjq0JnB9dC1BKUypWU+0lhf1I87OC/eztU1cCHzclqGlFyS2CgH9qtAKYfI1a3Qw==" saltValue="1CMserZKr75tPzVe+OJrKg==" spinCount="100000" sheet="1" formatColumns="0"/>
  <mergeCells count="6">
    <mergeCell ref="G4:K14"/>
    <mergeCell ref="G3:I3"/>
    <mergeCell ref="B4:D4"/>
    <mergeCell ref="C6:D6"/>
    <mergeCell ref="C7:D7"/>
    <mergeCell ref="C8:D8"/>
  </mergeCells>
  <dataValidations count="1">
    <dataValidation type="decimal" allowBlank="1" showInputMessage="1" showErrorMessage="1" sqref="C9 C12:C13" xr:uid="{00000000-0002-0000-0200-000000000000}">
      <formula1>0</formula1>
      <formula2>999999999999999000</formula2>
    </dataValidation>
  </dataValidations>
  <pageMargins left="0.5" right="0.5" top="0.5" bottom="0.5" header="0.3" footer="0.3"/>
  <pageSetup orientation="portrait" r:id="rId1"/>
  <ignoredErrors>
    <ignoredError sqref="C6:D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59999389629810485"/>
  </sheetPr>
  <dimension ref="A1:K19"/>
  <sheetViews>
    <sheetView zoomScaleNormal="100" workbookViewId="0">
      <selection activeCell="C16" sqref="C16"/>
    </sheetView>
  </sheetViews>
  <sheetFormatPr defaultColWidth="0" defaultRowHeight="14.25" zeroHeight="1"/>
  <cols>
    <col min="1" max="1" width="3.625" style="13" customWidth="1"/>
    <col min="2" max="2" width="32.5" style="14" bestFit="1" customWidth="1"/>
    <col min="3" max="3" width="18.125" style="14"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194" t="s">
        <v>341</v>
      </c>
      <c r="C3" s="194"/>
      <c r="D3" s="194"/>
      <c r="G3" s="229" t="s">
        <v>223</v>
      </c>
      <c r="H3" s="229"/>
      <c r="I3" s="229"/>
    </row>
    <row r="4" spans="1:11" ht="28.9" customHeight="1">
      <c r="A4" s="14"/>
      <c r="B4" s="230" t="s">
        <v>8</v>
      </c>
      <c r="C4" s="230"/>
      <c r="D4" s="230"/>
      <c r="G4" s="228" t="s">
        <v>266</v>
      </c>
      <c r="H4" s="228"/>
      <c r="I4" s="228"/>
      <c r="J4" s="228"/>
      <c r="K4" s="228"/>
    </row>
    <row r="5" spans="1:11" ht="9" customHeight="1" thickBot="1">
      <c r="A5" s="14"/>
      <c r="B5" s="15"/>
      <c r="C5" s="15"/>
      <c r="D5" s="13"/>
      <c r="G5" s="228"/>
      <c r="H5" s="228"/>
      <c r="I5" s="228"/>
      <c r="J5" s="228"/>
      <c r="K5" s="228"/>
    </row>
    <row r="6" spans="1:11" s="17" customFormat="1" ht="22.15" customHeight="1">
      <c r="B6" s="25" t="s">
        <v>0</v>
      </c>
      <c r="C6" s="231" t="str">
        <f>IF(Summary!C5="","",Summary!C5)</f>
        <v/>
      </c>
      <c r="D6" s="232"/>
      <c r="E6" s="16"/>
      <c r="G6" s="228"/>
      <c r="H6" s="228"/>
      <c r="I6" s="228"/>
      <c r="J6" s="228"/>
      <c r="K6" s="228"/>
    </row>
    <row r="7" spans="1:11" s="17" customFormat="1" ht="22.15" customHeight="1">
      <c r="B7" s="26" t="s">
        <v>207</v>
      </c>
      <c r="C7" s="235" t="str">
        <f>IF(Summary!C6="","",Summary!C6)</f>
        <v/>
      </c>
      <c r="D7" s="236"/>
      <c r="E7" s="16"/>
      <c r="G7" s="228"/>
      <c r="H7" s="228"/>
      <c r="I7" s="228"/>
      <c r="J7" s="228"/>
      <c r="K7" s="228"/>
    </row>
    <row r="8" spans="1:11" s="17" customFormat="1" ht="22.15" customHeight="1">
      <c r="B8" s="26" t="s">
        <v>208</v>
      </c>
      <c r="C8" s="235" t="str">
        <f>IF(Summary!C7="","",Summary!C7)</f>
        <v/>
      </c>
      <c r="D8" s="236"/>
      <c r="E8" s="16"/>
      <c r="G8" s="228"/>
      <c r="H8" s="228"/>
      <c r="I8" s="228"/>
      <c r="J8" s="228"/>
      <c r="K8" s="228"/>
    </row>
    <row r="9" spans="1:11" s="17" customFormat="1" ht="22.15" customHeight="1">
      <c r="B9" s="62" t="s">
        <v>69</v>
      </c>
      <c r="C9" s="127"/>
      <c r="D9" s="27" t="s">
        <v>67</v>
      </c>
      <c r="E9" s="16"/>
      <c r="G9" s="228"/>
      <c r="H9" s="228"/>
      <c r="I9" s="228"/>
      <c r="J9" s="228"/>
      <c r="K9" s="228"/>
    </row>
    <row r="10" spans="1:11" s="17" customFormat="1" ht="22.15" customHeight="1">
      <c r="B10" s="62" t="s">
        <v>44</v>
      </c>
      <c r="C10" s="127"/>
      <c r="D10" s="27" t="s">
        <v>39</v>
      </c>
      <c r="E10" s="16"/>
      <c r="G10" s="228"/>
      <c r="H10" s="228"/>
      <c r="I10" s="228"/>
      <c r="J10" s="228"/>
      <c r="K10" s="228"/>
    </row>
    <row r="11" spans="1:11" s="17" customFormat="1" ht="22.15" customHeight="1">
      <c r="B11" s="62" t="s">
        <v>54</v>
      </c>
      <c r="C11" s="127"/>
      <c r="D11" s="61" t="s">
        <v>27</v>
      </c>
      <c r="E11" s="16"/>
      <c r="G11" s="228"/>
      <c r="H11" s="228"/>
      <c r="I11" s="228"/>
      <c r="J11" s="228"/>
      <c r="K11" s="228"/>
    </row>
    <row r="12" spans="1:11" s="17" customFormat="1" ht="22.15" customHeight="1">
      <c r="B12" s="26" t="s">
        <v>55</v>
      </c>
      <c r="C12" s="128"/>
      <c r="D12" s="27" t="s">
        <v>56</v>
      </c>
      <c r="E12" s="16"/>
      <c r="G12" s="228"/>
      <c r="H12" s="228"/>
      <c r="I12" s="228"/>
      <c r="J12" s="228"/>
      <c r="K12" s="228"/>
    </row>
    <row r="13" spans="1:11" s="17" customFormat="1" ht="7.9" customHeight="1" thickBot="1">
      <c r="B13" s="30"/>
      <c r="C13" s="30"/>
      <c r="D13" s="30"/>
      <c r="E13" s="16"/>
      <c r="G13" s="228"/>
      <c r="H13" s="228"/>
      <c r="I13" s="228"/>
      <c r="J13" s="228"/>
      <c r="K13" s="228"/>
    </row>
    <row r="14" spans="1:11" s="17" customFormat="1" ht="22.15" customHeight="1">
      <c r="B14" s="130" t="s">
        <v>29</v>
      </c>
      <c r="C14" s="137">
        <f>IFERROR('Ag Measures Calcs'!F88,0)</f>
        <v>0</v>
      </c>
      <c r="D14" s="132" t="s">
        <v>1</v>
      </c>
      <c r="E14" s="16"/>
      <c r="G14" s="228"/>
      <c r="H14" s="228"/>
      <c r="I14" s="228"/>
      <c r="J14" s="228"/>
      <c r="K14" s="228"/>
    </row>
    <row r="15" spans="1:11" s="17" customFormat="1" ht="22.15" customHeight="1" thickBot="1">
      <c r="B15" s="157" t="s">
        <v>31</v>
      </c>
      <c r="C15" s="160">
        <f>IFERROR('Ag Measures Calcs'!G88,0)</f>
        <v>0</v>
      </c>
      <c r="D15" s="159" t="s">
        <v>32</v>
      </c>
      <c r="E15" s="16"/>
      <c r="G15" s="228"/>
      <c r="H15" s="228"/>
      <c r="I15" s="228"/>
      <c r="J15" s="228"/>
      <c r="K15" s="228"/>
    </row>
    <row r="16" spans="1:11" s="13" customFormat="1" ht="9" customHeight="1"/>
    <row r="17" spans="2:2" hidden="1">
      <c r="B17" s="52"/>
    </row>
    <row r="18" spans="2:2"/>
    <row r="19" spans="2:2"/>
  </sheetData>
  <sheetProtection algorithmName="SHA-512" hashValue="+/bvJyUWaWr8Binoy46gm2K+NvD1V59dfCHQ2LE8zZCvPEBxcBxEvBDVvyfQSYvOh2vUawYtvpxJZ+aCZ41DsQ==" saltValue="MhO5/w6gjtq+1FkFRdcVJg==" spinCount="100000" sheet="1" formatColumns="0"/>
  <mergeCells count="6">
    <mergeCell ref="C8:D8"/>
    <mergeCell ref="G4:K15"/>
    <mergeCell ref="G3:I3"/>
    <mergeCell ref="B4:D4"/>
    <mergeCell ref="C6:D6"/>
    <mergeCell ref="C7:D7"/>
  </mergeCells>
  <pageMargins left="0.5" right="0.5" top="0.5" bottom="0.5" header="0.3" footer="0.3"/>
  <pageSetup orientation="portrait" r:id="rId1"/>
  <ignoredErrors>
    <ignoredError sqref="C6:D8" unlockedFormula="1"/>
  </ignoredErrors>
  <extLst>
    <ext xmlns:x14="http://schemas.microsoft.com/office/spreadsheetml/2009/9/main" uri="{CCE6A557-97BC-4b89-ADB6-D9C93CAAB3DF}">
      <x14:dataValidations xmlns:xm="http://schemas.microsoft.com/office/excel/2006/main" count="1">
        <x14:dataValidation type="list" showInputMessage="1" showErrorMessage="1" xr:uid="{00000000-0002-0000-0300-000001000000}">
          <x14:formula1>
            <xm:f>'Ag Measures Calcs'!$B$69:$B$70</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K17"/>
  <sheetViews>
    <sheetView zoomScaleNormal="100" workbookViewId="0">
      <selection activeCell="C9" sqref="C9"/>
    </sheetView>
  </sheetViews>
  <sheetFormatPr defaultColWidth="0" defaultRowHeight="14.25" zeroHeight="1"/>
  <cols>
    <col min="1" max="1" width="3.625" style="13" customWidth="1"/>
    <col min="2" max="2" width="32.5" style="14" bestFit="1" customWidth="1"/>
    <col min="3" max="3" width="18.125" style="14"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237" t="s">
        <v>247</v>
      </c>
      <c r="C3" s="237"/>
      <c r="D3" s="237"/>
      <c r="G3" s="229" t="s">
        <v>223</v>
      </c>
      <c r="H3" s="229"/>
      <c r="I3" s="229"/>
    </row>
    <row r="4" spans="1:11" ht="28.9" customHeight="1">
      <c r="A4" s="14"/>
      <c r="B4" s="230" t="s">
        <v>8</v>
      </c>
      <c r="C4" s="230"/>
      <c r="D4" s="230"/>
      <c r="G4" s="228" t="s">
        <v>225</v>
      </c>
      <c r="H4" s="228"/>
      <c r="I4" s="228"/>
      <c r="J4" s="228"/>
      <c r="K4" s="228"/>
    </row>
    <row r="5" spans="1:11" ht="9" customHeight="1" thickBot="1">
      <c r="A5" s="14"/>
      <c r="B5" s="15"/>
      <c r="C5" s="15"/>
      <c r="D5" s="13"/>
      <c r="G5" s="228"/>
      <c r="H5" s="228"/>
      <c r="I5" s="228"/>
      <c r="J5" s="228"/>
      <c r="K5" s="228"/>
    </row>
    <row r="6" spans="1:11" s="17" customFormat="1" ht="22.15" customHeight="1">
      <c r="B6" s="25" t="s">
        <v>0</v>
      </c>
      <c r="C6" s="231" t="str">
        <f>IF(Summary!C5="","",Summary!C5)</f>
        <v/>
      </c>
      <c r="D6" s="232"/>
      <c r="E6" s="16"/>
      <c r="G6" s="228"/>
      <c r="H6" s="228"/>
      <c r="I6" s="228"/>
      <c r="J6" s="228"/>
      <c r="K6" s="228"/>
    </row>
    <row r="7" spans="1:11" s="17" customFormat="1" ht="22.15" customHeight="1">
      <c r="B7" s="26" t="s">
        <v>207</v>
      </c>
      <c r="C7" s="235" t="str">
        <f>IF(Summary!C6="","",Summary!C6)</f>
        <v/>
      </c>
      <c r="D7" s="236"/>
      <c r="E7" s="16"/>
      <c r="G7" s="228"/>
      <c r="H7" s="228"/>
      <c r="I7" s="228"/>
      <c r="J7" s="228"/>
      <c r="K7" s="228"/>
    </row>
    <row r="8" spans="1:11" s="17" customFormat="1" ht="22.15" customHeight="1">
      <c r="B8" s="26" t="s">
        <v>208</v>
      </c>
      <c r="C8" s="235" t="str">
        <f>IF(Summary!C7="","",Summary!C7)</f>
        <v/>
      </c>
      <c r="D8" s="236"/>
      <c r="E8" s="16"/>
      <c r="G8" s="228"/>
      <c r="H8" s="228"/>
      <c r="I8" s="228"/>
      <c r="J8" s="228"/>
      <c r="K8" s="228"/>
    </row>
    <row r="9" spans="1:11" s="17" customFormat="1" ht="22.15" customHeight="1" thickBot="1">
      <c r="B9" s="28" t="s">
        <v>70</v>
      </c>
      <c r="C9" s="156"/>
      <c r="D9" s="29" t="s">
        <v>67</v>
      </c>
      <c r="E9" s="16"/>
      <c r="G9" s="228"/>
      <c r="H9" s="228"/>
      <c r="I9" s="228"/>
      <c r="J9" s="228"/>
      <c r="K9" s="228"/>
    </row>
    <row r="10" spans="1:11" s="17" customFormat="1" ht="7.9" customHeight="1" thickBot="1">
      <c r="B10" s="30"/>
      <c r="C10" s="30"/>
      <c r="D10" s="30"/>
      <c r="E10" s="16"/>
      <c r="G10" s="228"/>
      <c r="H10" s="228"/>
      <c r="I10" s="228"/>
      <c r="J10" s="228"/>
      <c r="K10" s="228"/>
    </row>
    <row r="11" spans="1:11" s="17" customFormat="1" ht="22.15" customHeight="1">
      <c r="B11" s="130" t="s">
        <v>29</v>
      </c>
      <c r="C11" s="136">
        <f>IFERROR('Ag Measures Calcs'!G91,"")</f>
        <v>0</v>
      </c>
      <c r="D11" s="132" t="s">
        <v>1</v>
      </c>
      <c r="E11" s="16"/>
      <c r="G11" s="228"/>
      <c r="H11" s="228"/>
      <c r="I11" s="228"/>
      <c r="J11" s="228"/>
      <c r="K11" s="228"/>
    </row>
    <row r="12" spans="1:11" s="17" customFormat="1" ht="22.15" customHeight="1" thickBot="1">
      <c r="B12" s="157" t="s">
        <v>31</v>
      </c>
      <c r="C12" s="161">
        <f>IFERROR('Ag Measures Calcs'!H91,"")</f>
        <v>0</v>
      </c>
      <c r="D12" s="159" t="s">
        <v>32</v>
      </c>
      <c r="E12" s="16"/>
      <c r="G12" s="228"/>
      <c r="H12" s="228"/>
      <c r="I12" s="228"/>
      <c r="J12" s="228"/>
      <c r="K12" s="228"/>
    </row>
    <row r="13" spans="1:11" s="13" customFormat="1" ht="9" customHeight="1">
      <c r="G13" s="228"/>
      <c r="H13" s="228"/>
      <c r="I13" s="228"/>
      <c r="J13" s="228"/>
      <c r="K13" s="228"/>
    </row>
    <row r="14" spans="1:11" ht="14.25" hidden="1" customHeight="1">
      <c r="B14" s="52"/>
      <c r="G14" s="228"/>
      <c r="H14" s="228"/>
      <c r="I14" s="228"/>
      <c r="J14" s="228"/>
      <c r="K14" s="228"/>
    </row>
    <row r="15" spans="1:11">
      <c r="G15" s="228"/>
      <c r="H15" s="228"/>
      <c r="I15" s="228"/>
      <c r="J15" s="228"/>
      <c r="K15" s="228"/>
    </row>
    <row r="16" spans="1:11"/>
    <row r="17"/>
  </sheetData>
  <sheetProtection algorithmName="SHA-512" hashValue="2w9XwMM5LbDH2FjaKCAPC6ZBulXOepBdT3NMWMKrjQyiLjdD+fdtOrT5UJ7D6iTT16sTttlL20KxQEk0sKB+5g==" saltValue="iuNJl1xIxZA6KYojTpIXMA==" spinCount="100000" sheet="1" formatColumns="0"/>
  <mergeCells count="7">
    <mergeCell ref="C8:D8"/>
    <mergeCell ref="G4:K15"/>
    <mergeCell ref="G3:I3"/>
    <mergeCell ref="B3:D3"/>
    <mergeCell ref="B4:D4"/>
    <mergeCell ref="C6:D6"/>
    <mergeCell ref="C7:D7"/>
  </mergeCells>
  <pageMargins left="0.5" right="0.5" top="0.5" bottom="0.5" header="0.3" footer="0.3"/>
  <pageSetup orientation="portrait" r:id="rId1"/>
  <ignoredErrors>
    <ignoredError sqref="C11:C1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1:K20"/>
  <sheetViews>
    <sheetView zoomScaleNormal="100" workbookViewId="0">
      <selection activeCell="C12" sqref="C12"/>
    </sheetView>
  </sheetViews>
  <sheetFormatPr defaultColWidth="0" defaultRowHeight="14.25" zeroHeight="1"/>
  <cols>
    <col min="1" max="1" width="3.625" style="13" customWidth="1"/>
    <col min="2" max="2" width="32.5" style="14" bestFit="1" customWidth="1"/>
    <col min="3" max="3" width="18.125" style="14" customWidth="1"/>
    <col min="4" max="4" width="15.625" style="14" customWidth="1"/>
    <col min="5" max="5" width="8.75" style="13" customWidth="1"/>
    <col min="6" max="6" width="9.625" style="14" customWidth="1"/>
    <col min="7" max="11" width="8.75" style="22" customWidth="1"/>
    <col min="12" max="16384" width="8.75" style="14" hidden="1"/>
  </cols>
  <sheetData>
    <row r="1" spans="1:11">
      <c r="A1" s="53"/>
      <c r="G1" s="14"/>
      <c r="H1" s="14"/>
      <c r="I1" s="14"/>
      <c r="J1" s="14"/>
      <c r="K1" s="14"/>
    </row>
    <row r="2" spans="1:11" s="13" customFormat="1" ht="9.75" customHeight="1">
      <c r="G2" s="14"/>
      <c r="H2" s="14"/>
      <c r="I2" s="14"/>
      <c r="J2" s="14"/>
      <c r="K2" s="14"/>
    </row>
    <row r="3" spans="1:11" ht="34.5" customHeight="1">
      <c r="A3" s="14"/>
      <c r="B3" s="194" t="s">
        <v>342</v>
      </c>
      <c r="C3" s="194"/>
      <c r="D3" s="194"/>
      <c r="G3" s="14"/>
      <c r="H3" s="14"/>
      <c r="I3" s="14"/>
      <c r="J3" s="14"/>
      <c r="K3" s="14"/>
    </row>
    <row r="4" spans="1:11" ht="28.9" customHeight="1">
      <c r="A4" s="14"/>
      <c r="B4" s="230" t="s">
        <v>8</v>
      </c>
      <c r="C4" s="230"/>
      <c r="D4" s="230"/>
      <c r="G4" s="13"/>
      <c r="H4" s="13"/>
      <c r="I4" s="13"/>
      <c r="J4" s="13"/>
      <c r="K4" s="13"/>
    </row>
    <row r="5" spans="1:11" ht="21" customHeight="1" thickBot="1">
      <c r="A5" s="14"/>
      <c r="B5" s="15"/>
      <c r="C5" s="15"/>
      <c r="D5" s="13"/>
      <c r="G5" s="229" t="s">
        <v>223</v>
      </c>
      <c r="H5" s="229"/>
      <c r="I5" s="229"/>
      <c r="J5" s="14"/>
      <c r="K5" s="14"/>
    </row>
    <row r="6" spans="1:11" s="17" customFormat="1" ht="22.15" customHeight="1">
      <c r="B6" s="130" t="s">
        <v>0</v>
      </c>
      <c r="C6" s="231" t="str">
        <f>IF(Summary!C5="","",Summary!C5)</f>
        <v/>
      </c>
      <c r="D6" s="232"/>
      <c r="E6" s="16"/>
      <c r="G6" s="238" t="s">
        <v>226</v>
      </c>
      <c r="H6" s="238"/>
      <c r="I6" s="238"/>
      <c r="J6" s="238"/>
      <c r="K6" s="238"/>
    </row>
    <row r="7" spans="1:11" s="17" customFormat="1" ht="22.15" customHeight="1">
      <c r="B7" s="138" t="s">
        <v>207</v>
      </c>
      <c r="C7" s="235" t="str">
        <f>IF(Summary!C6="","",Summary!C6)</f>
        <v/>
      </c>
      <c r="D7" s="236"/>
      <c r="E7" s="16"/>
      <c r="G7" s="238"/>
      <c r="H7" s="238"/>
      <c r="I7" s="238"/>
      <c r="J7" s="238"/>
      <c r="K7" s="238"/>
    </row>
    <row r="8" spans="1:11" s="17" customFormat="1" ht="22.15" customHeight="1">
      <c r="B8" s="138" t="s">
        <v>208</v>
      </c>
      <c r="C8" s="235" t="str">
        <f>IF(Summary!C7="","",Summary!C7)</f>
        <v/>
      </c>
      <c r="D8" s="236"/>
      <c r="E8" s="16"/>
      <c r="G8" s="238"/>
      <c r="H8" s="238"/>
      <c r="I8" s="238"/>
      <c r="J8" s="238"/>
      <c r="K8" s="238"/>
    </row>
    <row r="9" spans="1:11" s="17" customFormat="1" ht="22.15" customHeight="1">
      <c r="B9" s="138" t="s">
        <v>269</v>
      </c>
      <c r="C9" s="139"/>
      <c r="D9" s="145"/>
      <c r="E9" s="16"/>
      <c r="G9" s="238"/>
      <c r="H9" s="238"/>
      <c r="I9" s="238"/>
      <c r="J9" s="238"/>
      <c r="K9" s="238"/>
    </row>
    <row r="10" spans="1:11" s="17" customFormat="1" ht="22.15" customHeight="1">
      <c r="B10" s="26" t="s">
        <v>87</v>
      </c>
      <c r="C10" s="139"/>
      <c r="D10" s="27" t="s">
        <v>88</v>
      </c>
      <c r="E10" s="16"/>
      <c r="G10" s="238"/>
      <c r="H10" s="238"/>
      <c r="I10" s="238"/>
      <c r="J10" s="238"/>
      <c r="K10" s="238"/>
    </row>
    <row r="11" spans="1:11" s="17" customFormat="1" ht="22.15" customHeight="1">
      <c r="B11" s="26" t="s">
        <v>89</v>
      </c>
      <c r="C11" s="140"/>
      <c r="D11" s="27" t="s">
        <v>92</v>
      </c>
      <c r="E11" s="16"/>
      <c r="G11" s="238"/>
      <c r="H11" s="238"/>
      <c r="I11" s="238"/>
      <c r="J11" s="238"/>
      <c r="K11" s="238"/>
    </row>
    <row r="12" spans="1:11" s="17" customFormat="1" ht="22.15" customHeight="1">
      <c r="B12" s="26" t="s">
        <v>93</v>
      </c>
      <c r="C12" s="139"/>
      <c r="D12" s="27" t="s">
        <v>72</v>
      </c>
      <c r="E12" s="16"/>
      <c r="G12" s="238"/>
      <c r="H12" s="238"/>
      <c r="I12" s="238"/>
      <c r="J12" s="238"/>
      <c r="K12" s="238"/>
    </row>
    <row r="13" spans="1:11" s="17" customFormat="1" ht="22.15" customHeight="1" thickBot="1">
      <c r="B13" s="28" t="s">
        <v>96</v>
      </c>
      <c r="C13" s="163"/>
      <c r="D13" s="29" t="s">
        <v>40</v>
      </c>
      <c r="E13" s="16"/>
      <c r="G13" s="238"/>
      <c r="H13" s="238"/>
      <c r="I13" s="238"/>
      <c r="J13" s="238"/>
      <c r="K13" s="238"/>
    </row>
    <row r="14" spans="1:11" s="17" customFormat="1" ht="7.9" customHeight="1" thickBot="1">
      <c r="B14" s="30"/>
      <c r="C14" s="30"/>
      <c r="D14" s="30"/>
      <c r="E14" s="16"/>
      <c r="G14" s="238"/>
      <c r="H14" s="238"/>
      <c r="I14" s="238"/>
      <c r="J14" s="238"/>
      <c r="K14" s="238"/>
    </row>
    <row r="15" spans="1:11" s="17" customFormat="1" ht="22.15" customHeight="1">
      <c r="B15" s="130" t="s">
        <v>29</v>
      </c>
      <c r="C15" s="136">
        <f>IFERROR('Ag Measures Calcs'!K94,0)</f>
        <v>0</v>
      </c>
      <c r="D15" s="132" t="s">
        <v>1</v>
      </c>
      <c r="E15" s="16"/>
      <c r="G15" s="238"/>
      <c r="H15" s="238"/>
      <c r="I15" s="238"/>
      <c r="J15" s="238"/>
      <c r="K15" s="238"/>
    </row>
    <row r="16" spans="1:11" s="17" customFormat="1" ht="22.15" customHeight="1" thickBot="1">
      <c r="B16" s="157" t="s">
        <v>31</v>
      </c>
      <c r="C16" s="161">
        <f>IFERROR('Ag Measures Calcs'!L94,0)</f>
        <v>0</v>
      </c>
      <c r="D16" s="159" t="s">
        <v>32</v>
      </c>
      <c r="E16" s="16"/>
      <c r="G16" s="238"/>
      <c r="H16" s="238"/>
      <c r="I16" s="238"/>
      <c r="J16" s="238"/>
      <c r="K16" s="238"/>
    </row>
    <row r="17" spans="2:11" s="13" customFormat="1" ht="22.5" customHeight="1">
      <c r="G17" s="238"/>
      <c r="H17" s="238"/>
      <c r="I17" s="238"/>
      <c r="J17" s="238"/>
      <c r="K17" s="238"/>
    </row>
    <row r="18" spans="2:11" ht="14.25" customHeight="1">
      <c r="B18" s="52"/>
      <c r="G18" s="238"/>
      <c r="H18" s="238"/>
      <c r="I18" s="238"/>
      <c r="J18" s="238"/>
      <c r="K18" s="238"/>
    </row>
    <row r="19" spans="2:11" ht="56.25" customHeight="1">
      <c r="G19" s="238"/>
      <c r="H19" s="238"/>
      <c r="I19" s="238"/>
      <c r="J19" s="238"/>
      <c r="K19" s="238"/>
    </row>
    <row r="20" spans="2:11"/>
  </sheetData>
  <sheetProtection algorithmName="SHA-512" hashValue="nI55gAy3pEdTPh90rTRFlauZyaKMjcqh7xJ7mKO5LAwzBxgljiOBj41HvqwTnwr/p5VM+AtKNBm4a2fvvl1pWg==" saltValue="IeEszAHo1ukIcy+NIVUVEg==" spinCount="100000" sheet="1" formatColumns="0"/>
  <mergeCells count="6">
    <mergeCell ref="C8:D8"/>
    <mergeCell ref="G6:K19"/>
    <mergeCell ref="G5:I5"/>
    <mergeCell ref="B4:D4"/>
    <mergeCell ref="C6:D6"/>
    <mergeCell ref="C7:D7"/>
  </mergeCells>
  <pageMargins left="0.5" right="0.5" top="0.5" bottom="0.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A1:K21"/>
  <sheetViews>
    <sheetView zoomScaleNormal="100" workbookViewId="0">
      <selection activeCell="C9" sqref="C9:C12"/>
    </sheetView>
  </sheetViews>
  <sheetFormatPr defaultColWidth="0" defaultRowHeight="14.25" zeroHeight="1"/>
  <cols>
    <col min="1" max="1" width="3.625" style="13" customWidth="1"/>
    <col min="2" max="2" width="32.5" style="14" bestFit="1" customWidth="1"/>
    <col min="3" max="3" width="37.375" style="14" bestFit="1"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194" t="s">
        <v>340</v>
      </c>
      <c r="C3" s="194"/>
      <c r="D3" s="194"/>
      <c r="G3" s="229" t="s">
        <v>223</v>
      </c>
      <c r="H3" s="229"/>
      <c r="I3" s="229"/>
    </row>
    <row r="4" spans="1:11" ht="28.9" customHeight="1">
      <c r="A4" s="14"/>
      <c r="B4" s="230" t="s">
        <v>8</v>
      </c>
      <c r="C4" s="230"/>
      <c r="D4" s="230"/>
      <c r="G4" s="228" t="s">
        <v>236</v>
      </c>
      <c r="H4" s="228"/>
      <c r="I4" s="228"/>
      <c r="J4" s="228"/>
      <c r="K4" s="228"/>
    </row>
    <row r="5" spans="1:11" ht="9" customHeight="1" thickBot="1">
      <c r="A5" s="14"/>
      <c r="B5" s="15"/>
      <c r="C5" s="15"/>
      <c r="D5" s="13"/>
      <c r="G5" s="228"/>
      <c r="H5" s="228"/>
      <c r="I5" s="228"/>
      <c r="J5" s="228"/>
      <c r="K5" s="228"/>
    </row>
    <row r="6" spans="1:11" s="17" customFormat="1" ht="22.15" customHeight="1">
      <c r="B6" s="25" t="s">
        <v>0</v>
      </c>
      <c r="C6" s="231" t="str">
        <f>IF(Summary!C5="","",Summary!C5)</f>
        <v/>
      </c>
      <c r="D6" s="232"/>
      <c r="E6" s="16"/>
      <c r="G6" s="228"/>
      <c r="H6" s="228"/>
      <c r="I6" s="228"/>
      <c r="J6" s="228"/>
      <c r="K6" s="228"/>
    </row>
    <row r="7" spans="1:11" s="17" customFormat="1" ht="22.15" customHeight="1">
      <c r="B7" s="26" t="s">
        <v>207</v>
      </c>
      <c r="C7" s="235" t="str">
        <f>IF(Summary!C6="","",Summary!C6)</f>
        <v/>
      </c>
      <c r="D7" s="236"/>
      <c r="E7" s="16"/>
      <c r="G7" s="228"/>
      <c r="H7" s="228"/>
      <c r="I7" s="228"/>
      <c r="J7" s="228"/>
      <c r="K7" s="228"/>
    </row>
    <row r="8" spans="1:11" s="17" customFormat="1" ht="22.15" customHeight="1">
      <c r="B8" s="26" t="s">
        <v>208</v>
      </c>
      <c r="C8" s="235" t="str">
        <f>IF(Summary!C7="","",Summary!C7)</f>
        <v/>
      </c>
      <c r="D8" s="236"/>
      <c r="E8" s="16"/>
      <c r="G8" s="228"/>
      <c r="H8" s="228"/>
      <c r="I8" s="228"/>
      <c r="J8" s="228"/>
      <c r="K8" s="228"/>
    </row>
    <row r="9" spans="1:11" s="17" customFormat="1" ht="22.15" customHeight="1">
      <c r="B9" s="26" t="s">
        <v>110</v>
      </c>
      <c r="C9" s="139"/>
      <c r="D9" s="27" t="s">
        <v>67</v>
      </c>
      <c r="E9" s="16"/>
      <c r="G9" s="228"/>
      <c r="H9" s="228"/>
      <c r="I9" s="228"/>
      <c r="J9" s="228"/>
      <c r="K9" s="228"/>
    </row>
    <row r="10" spans="1:11" s="17" customFormat="1" ht="22.15" customHeight="1">
      <c r="B10" s="62" t="s">
        <v>240</v>
      </c>
      <c r="C10" s="127"/>
      <c r="D10" s="90" t="s">
        <v>113</v>
      </c>
      <c r="E10" s="16"/>
      <c r="G10" s="228"/>
      <c r="H10" s="228"/>
      <c r="I10" s="228"/>
      <c r="J10" s="228"/>
      <c r="K10" s="228"/>
    </row>
    <row r="11" spans="1:11" s="17" customFormat="1" ht="22.15" customHeight="1">
      <c r="B11" s="26" t="s">
        <v>111</v>
      </c>
      <c r="C11" s="139"/>
      <c r="D11" s="27" t="s">
        <v>67</v>
      </c>
      <c r="E11" s="16"/>
      <c r="G11" s="228"/>
      <c r="H11" s="228"/>
      <c r="I11" s="228"/>
      <c r="J11" s="228"/>
      <c r="K11" s="228"/>
    </row>
    <row r="12" spans="1:11" s="17" customFormat="1" ht="22.15" customHeight="1">
      <c r="B12" s="62" t="s">
        <v>241</v>
      </c>
      <c r="C12" s="127"/>
      <c r="D12" s="90" t="s">
        <v>113</v>
      </c>
      <c r="E12" s="16"/>
      <c r="G12" s="228"/>
      <c r="H12" s="228"/>
      <c r="I12" s="228"/>
      <c r="J12" s="228"/>
      <c r="K12" s="228"/>
    </row>
    <row r="13" spans="1:11" s="17" customFormat="1" ht="22.15" customHeight="1">
      <c r="B13" s="62" t="s">
        <v>237</v>
      </c>
      <c r="C13" s="127"/>
      <c r="D13" s="90" t="s">
        <v>238</v>
      </c>
      <c r="E13" s="16"/>
      <c r="G13" s="228"/>
      <c r="H13" s="228"/>
      <c r="I13" s="228"/>
      <c r="J13" s="228"/>
      <c r="K13" s="228"/>
    </row>
    <row r="14" spans="1:11" s="17" customFormat="1" ht="22.15" customHeight="1" thickBot="1">
      <c r="B14" s="28" t="s">
        <v>114</v>
      </c>
      <c r="C14" s="163"/>
      <c r="D14" s="29" t="s">
        <v>123</v>
      </c>
      <c r="E14" s="16"/>
      <c r="G14" s="228"/>
      <c r="H14" s="228"/>
      <c r="I14" s="228"/>
      <c r="J14" s="228"/>
      <c r="K14" s="228"/>
    </row>
    <row r="15" spans="1:11" s="17" customFormat="1" ht="6.75" customHeight="1" thickBot="1">
      <c r="B15" s="30"/>
      <c r="C15" s="30"/>
      <c r="D15" s="30"/>
      <c r="E15" s="16"/>
      <c r="G15" s="228"/>
      <c r="H15" s="228"/>
      <c r="I15" s="228"/>
      <c r="J15" s="228"/>
      <c r="K15" s="228"/>
    </row>
    <row r="16" spans="1:11" s="17" customFormat="1" ht="22.15" hidden="1" customHeight="1">
      <c r="B16" s="130" t="s">
        <v>150</v>
      </c>
      <c r="C16" s="143" t="str">
        <f>IFERROR('Ag Measures Calcs'!K97,"")</f>
        <v/>
      </c>
      <c r="D16" s="132" t="s">
        <v>1</v>
      </c>
      <c r="E16" s="16"/>
      <c r="G16" s="228"/>
      <c r="H16" s="228"/>
      <c r="I16" s="228"/>
      <c r="J16" s="228"/>
      <c r="K16" s="228"/>
    </row>
    <row r="17" spans="1:11" s="17" customFormat="1" ht="22.15" hidden="1" customHeight="1">
      <c r="B17" s="164" t="s">
        <v>151</v>
      </c>
      <c r="C17" s="165" t="str">
        <f>IFERROR('Ag Measures Calcs'!K98,"")</f>
        <v/>
      </c>
      <c r="D17" s="166" t="s">
        <v>1</v>
      </c>
      <c r="E17" s="16"/>
      <c r="G17" s="228"/>
      <c r="H17" s="228"/>
      <c r="I17" s="228"/>
      <c r="J17" s="228"/>
      <c r="K17" s="228"/>
    </row>
    <row r="18" spans="1:11" s="17" customFormat="1" ht="22.15" customHeight="1">
      <c r="B18" s="130" t="s">
        <v>171</v>
      </c>
      <c r="C18" s="143">
        <f>IF(SUM(C16:C17)=0,0,SUM(C16:C17))</f>
        <v>0</v>
      </c>
      <c r="D18" s="132" t="s">
        <v>1</v>
      </c>
      <c r="E18" s="16"/>
      <c r="G18" s="228"/>
      <c r="H18" s="228"/>
      <c r="I18" s="228"/>
      <c r="J18" s="228"/>
      <c r="K18" s="228"/>
    </row>
    <row r="19" spans="1:11" s="13" customFormat="1" ht="21.75" customHeight="1" thickBot="1">
      <c r="A19" s="17"/>
      <c r="B19" s="133" t="s">
        <v>31</v>
      </c>
      <c r="C19" s="212">
        <f>IFERROR('Ag Measures Calcs'!L97,0)</f>
        <v>0</v>
      </c>
      <c r="D19" s="135" t="s">
        <v>32</v>
      </c>
    </row>
    <row r="20" spans="1:11">
      <c r="B20" s="13"/>
      <c r="C20" s="13"/>
      <c r="D20" s="13"/>
    </row>
    <row r="21" spans="1:11" hidden="1">
      <c r="B21" s="52"/>
    </row>
  </sheetData>
  <sheetProtection algorithmName="SHA-512" hashValue="mpYyyoUlkf5UlrOoLfa56oMIAtAzQIRO87aXVaRMrqEgC27idIyyMacrXKTB9j8RdC+dZvvG0DQ+puQWTXo+Dw==" saltValue="8J9+JA13x+1y4zYnyIAyVA==" spinCount="100000" sheet="1" formatColumns="0"/>
  <mergeCells count="6">
    <mergeCell ref="G3:I3"/>
    <mergeCell ref="G4:K18"/>
    <mergeCell ref="B4:D4"/>
    <mergeCell ref="C6:D6"/>
    <mergeCell ref="C7:D7"/>
    <mergeCell ref="C8:D8"/>
  </mergeCells>
  <dataValidations count="1">
    <dataValidation type="list" allowBlank="1" showInputMessage="1" showErrorMessage="1" sqref="C13" xr:uid="{0D35FDA1-92C6-4F79-83E7-DE7C6CDD12D0}">
      <formula1>"Yes, No"</formula1>
    </dataValidation>
  </dataValidations>
  <pageMargins left="0.5" right="0.5" top="0.5" bottom="0.5" header="0.3" footer="0.3"/>
  <pageSetup orientation="portrait" r:id="rId1"/>
  <ignoredErrors>
    <ignoredError sqref="C16:C17"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70EE2C09-0B67-4374-99B1-7743BD891EB3}">
          <x14:formula1>
            <xm:f>'Ag Measures Calcs'!$H$69:$H$72</xm:f>
          </x14:formula1>
          <xm:sqref>C10 C12</xm:sqref>
        </x14:dataValidation>
        <x14:dataValidation type="list" allowBlank="1" showInputMessage="1" showErrorMessage="1" xr:uid="{AC476F8A-2724-4F2A-8CAA-0CF8E2DB19E7}">
          <x14:formula1>
            <xm:f>'Ag Measures Calcs'!$T$68:$W$68</xm:f>
          </x14:formula1>
          <xm:sqref>C14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A1:K21"/>
  <sheetViews>
    <sheetView zoomScaleNormal="100" workbookViewId="0">
      <selection activeCell="C11" sqref="C11"/>
    </sheetView>
  </sheetViews>
  <sheetFormatPr defaultColWidth="0" defaultRowHeight="14.25" zeroHeight="1"/>
  <cols>
    <col min="1" max="1" width="3.625" style="13" customWidth="1"/>
    <col min="2" max="2" width="34.625" style="14" bestFit="1" customWidth="1"/>
    <col min="3" max="3" width="37.375" style="14" bestFit="1" customWidth="1"/>
    <col min="4" max="4" width="15.625" style="14" customWidth="1"/>
    <col min="5" max="5" width="8.75" style="13" customWidth="1"/>
    <col min="6" max="6" width="9.625" style="14" customWidth="1"/>
    <col min="7" max="11" width="8.75" style="14" customWidth="1"/>
    <col min="12" max="16384" width="8.75" style="14" hidden="1"/>
  </cols>
  <sheetData>
    <row r="1" spans="1:11">
      <c r="A1" s="53"/>
    </row>
    <row r="2" spans="1:11" s="13" customFormat="1" ht="9.75" customHeight="1"/>
    <row r="3" spans="1:11" ht="34.5" customHeight="1">
      <c r="A3" s="14"/>
      <c r="B3" s="237" t="s">
        <v>343</v>
      </c>
      <c r="C3" s="237"/>
      <c r="D3" s="237"/>
      <c r="G3" s="229" t="s">
        <v>223</v>
      </c>
      <c r="H3" s="229"/>
      <c r="I3" s="229"/>
    </row>
    <row r="4" spans="1:11" ht="28.9" customHeight="1">
      <c r="A4" s="14"/>
      <c r="B4" s="230" t="s">
        <v>8</v>
      </c>
      <c r="C4" s="230"/>
      <c r="D4" s="230"/>
      <c r="G4" s="239" t="s">
        <v>235</v>
      </c>
      <c r="H4" s="239"/>
      <c r="I4" s="239"/>
      <c r="J4" s="239"/>
      <c r="K4" s="239"/>
    </row>
    <row r="5" spans="1:11" ht="9" customHeight="1" thickBot="1">
      <c r="A5" s="14"/>
      <c r="B5" s="15"/>
      <c r="C5" s="15"/>
      <c r="D5" s="13"/>
      <c r="G5" s="239"/>
      <c r="H5" s="239"/>
      <c r="I5" s="239"/>
      <c r="J5" s="239"/>
      <c r="K5" s="239"/>
    </row>
    <row r="6" spans="1:11" s="17" customFormat="1" ht="22.15" customHeight="1">
      <c r="B6" s="25" t="s">
        <v>0</v>
      </c>
      <c r="C6" s="231" t="str">
        <f>IF(Summary!C5="","",Summary!C5)</f>
        <v/>
      </c>
      <c r="D6" s="232"/>
      <c r="E6" s="16"/>
      <c r="G6" s="239"/>
      <c r="H6" s="239"/>
      <c r="I6" s="239"/>
      <c r="J6" s="239"/>
      <c r="K6" s="239"/>
    </row>
    <row r="7" spans="1:11" s="17" customFormat="1" ht="22.15" customHeight="1">
      <c r="B7" s="26" t="s">
        <v>207</v>
      </c>
      <c r="C7" s="235" t="str">
        <f>IF(Summary!C6="","",Summary!C6)</f>
        <v/>
      </c>
      <c r="D7" s="236"/>
      <c r="E7" s="16"/>
      <c r="G7" s="239"/>
      <c r="H7" s="239"/>
      <c r="I7" s="239"/>
      <c r="J7" s="239"/>
      <c r="K7" s="239"/>
    </row>
    <row r="8" spans="1:11" s="17" customFormat="1" ht="22.15" customHeight="1">
      <c r="B8" s="26" t="s">
        <v>208</v>
      </c>
      <c r="C8" s="235" t="str">
        <f>IF(Summary!C7="","",Summary!C7)</f>
        <v/>
      </c>
      <c r="D8" s="236"/>
      <c r="E8" s="16"/>
      <c r="G8" s="239"/>
      <c r="H8" s="239"/>
      <c r="I8" s="239"/>
      <c r="J8" s="239"/>
      <c r="K8" s="239"/>
    </row>
    <row r="9" spans="1:11" s="17" customFormat="1" ht="22.15" customHeight="1">
      <c r="B9" s="26" t="s">
        <v>227</v>
      </c>
      <c r="C9" s="139"/>
      <c r="D9" s="145" t="s">
        <v>67</v>
      </c>
      <c r="E9" s="16"/>
      <c r="G9" s="239"/>
      <c r="H9" s="239"/>
      <c r="I9" s="239"/>
      <c r="J9" s="239"/>
      <c r="K9" s="239"/>
    </row>
    <row r="10" spans="1:11" s="17" customFormat="1" ht="22.15" customHeight="1">
      <c r="B10" s="26" t="s">
        <v>163</v>
      </c>
      <c r="C10" s="139"/>
      <c r="D10" s="27" t="s">
        <v>67</v>
      </c>
      <c r="E10" s="16"/>
      <c r="G10" s="239"/>
      <c r="H10" s="239"/>
      <c r="I10" s="239"/>
      <c r="J10" s="239"/>
      <c r="K10" s="239"/>
    </row>
    <row r="11" spans="1:11" s="17" customFormat="1" ht="22.15" customHeight="1">
      <c r="B11" s="26" t="s">
        <v>228</v>
      </c>
      <c r="C11" s="139"/>
      <c r="D11" s="27" t="s">
        <v>164</v>
      </c>
      <c r="E11" s="16"/>
      <c r="G11" s="239"/>
      <c r="H11" s="239"/>
      <c r="I11" s="239"/>
      <c r="J11" s="239"/>
      <c r="K11" s="239"/>
    </row>
    <row r="12" spans="1:11" s="17" customFormat="1" ht="22.15" customHeight="1">
      <c r="B12" s="26" t="s">
        <v>165</v>
      </c>
      <c r="C12" s="139"/>
      <c r="D12" s="27" t="s">
        <v>164</v>
      </c>
      <c r="E12" s="16"/>
      <c r="G12" s="239"/>
      <c r="H12" s="239"/>
      <c r="I12" s="239"/>
      <c r="J12" s="239"/>
      <c r="K12" s="239"/>
    </row>
    <row r="13" spans="1:11" s="17" customFormat="1" ht="21.75" customHeight="1" thickBot="1">
      <c r="B13" s="28" t="s">
        <v>271</v>
      </c>
      <c r="C13" s="156"/>
      <c r="D13" s="29" t="s">
        <v>164</v>
      </c>
      <c r="E13" s="16"/>
      <c r="G13" s="239"/>
      <c r="H13" s="239"/>
      <c r="I13" s="239"/>
      <c r="J13" s="239"/>
      <c r="K13" s="239"/>
    </row>
    <row r="14" spans="1:11" s="17" customFormat="1" ht="9.75" customHeight="1" thickBot="1">
      <c r="B14" s="30"/>
      <c r="C14" s="30"/>
      <c r="D14" s="30"/>
      <c r="E14" s="16"/>
      <c r="G14" s="239"/>
      <c r="H14" s="239"/>
      <c r="I14" s="239"/>
      <c r="J14" s="239"/>
      <c r="K14" s="239"/>
    </row>
    <row r="15" spans="1:11" s="17" customFormat="1" ht="22.15" customHeight="1">
      <c r="B15" s="130" t="s">
        <v>150</v>
      </c>
      <c r="C15" s="143">
        <f>IFERROR('Ag Measures Calcs'!I101,0)</f>
        <v>0</v>
      </c>
      <c r="D15" s="132" t="s">
        <v>1</v>
      </c>
      <c r="E15" s="16"/>
      <c r="G15" s="239"/>
      <c r="H15" s="239"/>
      <c r="I15" s="239"/>
      <c r="J15" s="239"/>
      <c r="K15" s="239"/>
    </row>
    <row r="16" spans="1:11" s="13" customFormat="1" ht="21.75" customHeight="1" thickBot="1">
      <c r="A16" s="17"/>
      <c r="B16" s="133" t="s">
        <v>31</v>
      </c>
      <c r="C16" s="212">
        <f>IFERROR('Ag Measures Calcs'!J101,0)</f>
        <v>0</v>
      </c>
      <c r="D16" s="135" t="s">
        <v>32</v>
      </c>
    </row>
    <row r="17" spans="2:4">
      <c r="B17" s="13"/>
      <c r="C17" s="13"/>
      <c r="D17" s="13"/>
    </row>
    <row r="18" spans="2:4">
      <c r="B18" s="52"/>
    </row>
    <row r="19" spans="2:4"/>
    <row r="20" spans="2:4"/>
    <row r="21" spans="2:4"/>
  </sheetData>
  <sheetProtection algorithmName="SHA-512" hashValue="oIx52g67G7SESd4cZ8+3W27yWMWLnjhq05/CEIUDifGNrDBuQoziMvUBeYef0/m+g0nIyLl1S+QVWmZXjT1l0w==" saltValue="9Bp8hpoPgxrluavTfjFL7w==" spinCount="100000" sheet="1" formatColumns="0"/>
  <mergeCells count="7">
    <mergeCell ref="G3:I3"/>
    <mergeCell ref="G4:K15"/>
    <mergeCell ref="B3:D3"/>
    <mergeCell ref="B4:D4"/>
    <mergeCell ref="C6:D6"/>
    <mergeCell ref="C7:D7"/>
    <mergeCell ref="C8:D8"/>
  </mergeCell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2000000}">
          <x14:formula1>
            <xm:f>'Ag Measures Calcs'!$AH$69:$AH$72</xm:f>
          </x14:formula1>
          <xm:sqref>C11:C12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6" ma:contentTypeDescription="Create a new document." ma:contentTypeScope="" ma:versionID="b1420095b0bcaeeab26cc652c695f2d8">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bce1ad730e4d7fb850dbe75b7bc13368"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2.xml><?xml version="1.0" encoding="utf-8"?>
<ds:datastoreItem xmlns:ds="http://schemas.openxmlformats.org/officeDocument/2006/customXml" ds:itemID="{37399D27-9BFE-4155-AE52-51AF6A72D0E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D2AB83A-318D-420C-9D32-F559E4A00E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Instructions</vt:lpstr>
      <vt:lpstr>Methodology</vt:lpstr>
      <vt:lpstr>Summary</vt:lpstr>
      <vt:lpstr>Auto Milker Takeoff</vt:lpstr>
      <vt:lpstr>Dairy Scroll Comp</vt:lpstr>
      <vt:lpstr>Livestock Waterer</vt:lpstr>
      <vt:lpstr>VSD Controller</vt:lpstr>
      <vt:lpstr>Hi Eff Vent Fans</vt:lpstr>
      <vt:lpstr>Hi Vol Low Speed Fans</vt:lpstr>
      <vt:lpstr>Heat Reclaimers</vt:lpstr>
      <vt:lpstr>Low Pressure Irrigation</vt:lpstr>
      <vt:lpstr>Dairy Refrig Tune Up</vt:lpstr>
      <vt:lpstr>Engine Block</vt:lpstr>
      <vt:lpstr>Ag Measures Calcs</vt:lpstr>
      <vt:lpstr>Version Log</vt:lpstr>
      <vt:lpstr>'Auto Milker Takeoff'!Print_Area</vt:lpstr>
      <vt:lpstr>'Dairy Scroll Comp'!Print_Area</vt:lpstr>
      <vt:lpstr>'Hi Eff Vent Fans'!Print_Area</vt:lpstr>
      <vt:lpstr>'Hi Vol Low Speed Fans'!Print_Area</vt:lpstr>
      <vt:lpstr>'Livestock Waterer'!Print_Area</vt:lpstr>
      <vt:lpstr>'VSD Controller'!Print_Area</vt:lpstr>
    </vt:vector>
  </TitlesOfParts>
  <Company>CLEAResult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Janine Morency</dc:creator>
  <cp:lastModifiedBy>Meredith Woy</cp:lastModifiedBy>
  <cp:lastPrinted>2014-05-07T20:29:46Z</cp:lastPrinted>
  <dcterms:created xsi:type="dcterms:W3CDTF">2014-05-06T17:45:34Z</dcterms:created>
  <dcterms:modified xsi:type="dcterms:W3CDTF">2021-02-10T14:14:25Z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ies>
</file>