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mc:AlternateContent xmlns:mc="http://schemas.openxmlformats.org/markup-compatibility/2006">
    <mc:Choice Requires="x15">
      <x15ac:absPath xmlns:x15ac="http://schemas.microsoft.com/office/spreadsheetml/2010/11/ac" url="https://clearesult5.sharepoint.com/sites/MidAtlanticEngineering/Shared Documents/Potomac Edison/Phase VI/Calculators and Templates/6.03/Final Calcs/"/>
    </mc:Choice>
  </mc:AlternateContent>
  <xr:revisionPtr revIDLastSave="37" documentId="8_{641210F8-06DB-4C53-B42E-C2F1659CA77D}" xr6:coauthVersionLast="47" xr6:coauthVersionMax="47" xr10:uidLastSave="{1F2DDD06-58C7-40A4-9794-E40ED9299D0F}"/>
  <workbookProtection workbookAlgorithmName="SHA-512" workbookHashValue="aFSfdGSMIVTOtjU0I9MPgPbJHYXN7kCQQSLdGwu2OS8EsNOzTYKJ1bu/K+UWFo1ien8mQSYXjyBkAgv7YOQxIg==" workbookSaltValue="3olr03O6Wm3FjumhZdmu2A==" workbookSpinCount="100000" lockStructure="1"/>
  <bookViews>
    <workbookView xWindow="57480" yWindow="-120" windowWidth="29040" windowHeight="15840" tabRatio="756" activeTab="3" xr2:uid="{00000000-000D-0000-FFFF-FFFF00000000}"/>
  </bookViews>
  <sheets>
    <sheet name="Instructions" sheetId="16" r:id="rId1"/>
    <sheet name="Methodology" sheetId="21" r:id="rId2"/>
    <sheet name="Data Import" sheetId="41" state="hidden" r:id="rId3"/>
    <sheet name="Summary" sheetId="35" r:id="rId4"/>
    <sheet name="Auto Milker Takeoff" sheetId="4" r:id="rId5"/>
    <sheet name="Dairy Scroll Comp" sheetId="30" r:id="rId6"/>
    <sheet name="Livestock Waterer" sheetId="31" r:id="rId7"/>
    <sheet name="VSD Controller" sheetId="32" r:id="rId8"/>
    <sheet name="Hi Eff Vent Fans" sheetId="33" r:id="rId9"/>
    <sheet name="Hi Vol Low Speed Fans" sheetId="34" r:id="rId10"/>
    <sheet name="Heat Reclaimers" sheetId="36" r:id="rId11"/>
    <sheet name="Low Pressure Irrigation" sheetId="37" r:id="rId12"/>
    <sheet name="Dairy Refrig Tune Up" sheetId="39" r:id="rId13"/>
    <sheet name="Engine Block" sheetId="38" r:id="rId14"/>
    <sheet name="Ag Measures Calcs" sheetId="5" state="hidden" r:id="rId15"/>
    <sheet name="Version Log" sheetId="29" state="hidden" r:id="rId16"/>
    <sheet name="Measure Attributes v2" sheetId="40" state="hidden" r:id="rId17"/>
  </sheets>
  <definedNames>
    <definedName name="_xlnm._FilterDatabase" localSheetId="16" hidden="1">'Measure Attributes v2'!$A$1:$Y$55</definedName>
    <definedName name="_xlnm.Print_Area" localSheetId="4">'Auto Milker Takeoff'!$B$3:$D$20</definedName>
    <definedName name="_xlnm.Print_Area" localSheetId="5">'Dairy Scroll Comp'!$B$3:$D$21</definedName>
    <definedName name="_xlnm.Print_Area" localSheetId="8">'Hi Eff Vent Fans'!$B$3:$D$25</definedName>
    <definedName name="_xlnm.Print_Area" localSheetId="9">'Hi Vol Low Speed Fans'!$B$3:$D$22</definedName>
    <definedName name="_xlnm.Print_Area" localSheetId="6">'Livestock Waterer'!$B$3:$D$18</definedName>
    <definedName name="_xlnm.Print_Area" localSheetId="7">'VSD Controller'!$B$3:$D$22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35" l="1"/>
  <c r="G19" i="35"/>
  <c r="G18" i="35"/>
  <c r="G17" i="35"/>
  <c r="G16" i="35"/>
  <c r="G15" i="35"/>
  <c r="G14" i="35" l="1"/>
  <c r="G13" i="35"/>
  <c r="C22" i="4"/>
  <c r="G12" i="35"/>
  <c r="G11" i="35"/>
  <c r="J4" i="29"/>
  <c r="J3" i="35" s="1"/>
  <c r="J3" i="29"/>
  <c r="J2" i="35" s="1"/>
  <c r="G7" i="35" l="1"/>
  <c r="B3" i="41"/>
  <c r="B4" i="41"/>
  <c r="B5" i="41"/>
  <c r="B6" i="41"/>
  <c r="B7" i="41"/>
  <c r="B8" i="41"/>
  <c r="B9" i="41"/>
  <c r="B10" i="41"/>
  <c r="B11" i="41"/>
  <c r="B2" i="41"/>
  <c r="H101" i="5"/>
  <c r="I88" i="5" l="1"/>
  <c r="M3" i="41" l="1"/>
  <c r="M4" i="41"/>
  <c r="M5" i="41"/>
  <c r="M6" i="41"/>
  <c r="M7" i="41"/>
  <c r="M8" i="41"/>
  <c r="M9" i="41"/>
  <c r="M10" i="41"/>
  <c r="M11" i="41"/>
  <c r="M2" i="41"/>
  <c r="C15" i="4"/>
  <c r="C16" i="4" l="1"/>
  <c r="I11" i="35" s="1"/>
  <c r="H11" i="35"/>
  <c r="C2" i="41" s="1"/>
  <c r="K11" i="35"/>
  <c r="C15" i="38"/>
  <c r="I20" i="35" s="1"/>
  <c r="C17" i="39"/>
  <c r="I19" i="35" s="1"/>
  <c r="C110" i="5"/>
  <c r="I110" i="5" s="1"/>
  <c r="K19" i="35" s="1"/>
  <c r="E110" i="5"/>
  <c r="F110" i="5" s="1"/>
  <c r="E109" i="5"/>
  <c r="AZ2" i="41" l="1"/>
  <c r="F2" i="41"/>
  <c r="C38" i="5"/>
  <c r="D110" i="5" s="1"/>
  <c r="G110" i="5" s="1"/>
  <c r="C8" i="39"/>
  <c r="C7" i="39"/>
  <c r="C6" i="39"/>
  <c r="C113" i="5"/>
  <c r="C37" i="5"/>
  <c r="C8" i="38"/>
  <c r="C7" i="38"/>
  <c r="C6" i="38"/>
  <c r="C35" i="5"/>
  <c r="C27" i="5"/>
  <c r="C107" i="5" s="1"/>
  <c r="C36" i="5"/>
  <c r="C34" i="5"/>
  <c r="C33" i="5"/>
  <c r="C32" i="5"/>
  <c r="C31" i="5"/>
  <c r="C30" i="5"/>
  <c r="C29" i="5"/>
  <c r="C28" i="5"/>
  <c r="F107" i="5" s="1"/>
  <c r="K18" i="35" s="1"/>
  <c r="C8" i="37"/>
  <c r="C7" i="37"/>
  <c r="C6" i="37"/>
  <c r="F113" i="5" l="1"/>
  <c r="K20" i="35" s="1"/>
  <c r="D113" i="5"/>
  <c r="C14" i="38" s="1"/>
  <c r="H20" i="35" s="1"/>
  <c r="C11" i="41" s="1"/>
  <c r="AZ11" i="41" s="1"/>
  <c r="D107" i="5"/>
  <c r="C23" i="37" s="1"/>
  <c r="H18" i="35" s="1"/>
  <c r="C9" i="41" s="1"/>
  <c r="C16" i="39"/>
  <c r="I104" i="5"/>
  <c r="J104" i="5" s="1"/>
  <c r="G104" i="5"/>
  <c r="H104" i="5" s="1"/>
  <c r="E104" i="5"/>
  <c r="F104" i="5" s="1"/>
  <c r="C104" i="5"/>
  <c r="K104" i="5"/>
  <c r="D104" i="5"/>
  <c r="C24" i="5"/>
  <c r="C25" i="5"/>
  <c r="C26" i="5"/>
  <c r="C23" i="5"/>
  <c r="C8" i="36"/>
  <c r="C7" i="36"/>
  <c r="C6" i="36"/>
  <c r="AZ9" i="41" l="1"/>
  <c r="F9" i="41"/>
  <c r="H19" i="35"/>
  <c r="C10" i="41" s="1"/>
  <c r="AD10" i="41" s="1"/>
  <c r="E107" i="5"/>
  <c r="C24" i="37" s="1"/>
  <c r="I18" i="35" s="1"/>
  <c r="N104" i="5"/>
  <c r="K17" i="35" s="1"/>
  <c r="L104" i="5"/>
  <c r="M104" i="5" s="1"/>
  <c r="J9" i="41"/>
  <c r="E11" i="41"/>
  <c r="K101" i="5"/>
  <c r="C94" i="5"/>
  <c r="D91" i="5"/>
  <c r="K10" i="41" l="1"/>
  <c r="S10" i="41"/>
  <c r="D10" i="41"/>
  <c r="AY10" i="41"/>
  <c r="AU10" i="41"/>
  <c r="AN10" i="41"/>
  <c r="AZ10" i="41"/>
  <c r="AK10" i="41"/>
  <c r="AG10" i="41"/>
  <c r="AE10" i="41"/>
  <c r="AW10" i="41"/>
  <c r="AX10" i="41"/>
  <c r="Z10" i="41"/>
  <c r="E10" i="41"/>
  <c r="AV10" i="41"/>
  <c r="AF10" i="41"/>
  <c r="AI10" i="41"/>
  <c r="AG11" i="41"/>
  <c r="AE11" i="41"/>
  <c r="H9" i="41"/>
  <c r="AT9" i="41"/>
  <c r="AE9" i="41"/>
  <c r="AG9" i="41"/>
  <c r="AK11" i="41"/>
  <c r="T11" i="41"/>
  <c r="AD11" i="41"/>
  <c r="Z11" i="41"/>
  <c r="AF11" i="41"/>
  <c r="Z9" i="41"/>
  <c r="AD9" i="41"/>
  <c r="AK9" i="41"/>
  <c r="AF9" i="41"/>
  <c r="J11" i="41"/>
  <c r="AI11" i="41"/>
  <c r="AI9" i="41"/>
  <c r="AL9" i="41"/>
  <c r="AR9" i="41"/>
  <c r="AS9" i="41"/>
  <c r="I9" i="41"/>
  <c r="AQ9" i="41"/>
  <c r="D9" i="41"/>
  <c r="E9" i="41"/>
  <c r="O9" i="41"/>
  <c r="D11" i="41"/>
  <c r="C18" i="36"/>
  <c r="I17" i="35" s="1"/>
  <c r="C17" i="36"/>
  <c r="H17" i="35" s="1"/>
  <c r="C8" i="41" s="1"/>
  <c r="C14" i="5"/>
  <c r="C17" i="5"/>
  <c r="F8" i="41" l="1"/>
  <c r="AZ8" i="41"/>
  <c r="AO8" i="41"/>
  <c r="AM11" i="41"/>
  <c r="AG8" i="41"/>
  <c r="AE8" i="41"/>
  <c r="Z8" i="41"/>
  <c r="AK8" i="41"/>
  <c r="AD8" i="41"/>
  <c r="AF8" i="41"/>
  <c r="AJ8" i="41"/>
  <c r="AN8" i="41"/>
  <c r="AI8" i="41"/>
  <c r="AL8" i="41"/>
  <c r="V8" i="41"/>
  <c r="AP8" i="41"/>
  <c r="D8" i="41"/>
  <c r="E8" i="41"/>
  <c r="D97" i="5"/>
  <c r="E97" i="5"/>
  <c r="E98" i="5" s="1"/>
  <c r="C21" i="5"/>
  <c r="E101" i="5" s="1"/>
  <c r="C19" i="5"/>
  <c r="C101" i="5" s="1"/>
  <c r="C8" i="34" l="1"/>
  <c r="C7" i="34"/>
  <c r="C6" i="34"/>
  <c r="C8" i="33"/>
  <c r="C7" i="33"/>
  <c r="C6" i="33"/>
  <c r="C8" i="32"/>
  <c r="C7" i="32"/>
  <c r="C6" i="32"/>
  <c r="C8" i="31"/>
  <c r="C7" i="31"/>
  <c r="C6" i="31"/>
  <c r="C8" i="30"/>
  <c r="C7" i="30"/>
  <c r="C6" i="30"/>
  <c r="C8" i="4"/>
  <c r="C7" i="4"/>
  <c r="C6" i="4"/>
  <c r="C46" i="5" l="1"/>
  <c r="C22" i="5" l="1"/>
  <c r="C20" i="5"/>
  <c r="M101" i="5" l="1"/>
  <c r="F101" i="5"/>
  <c r="G101" i="5" s="1"/>
  <c r="D101" i="5"/>
  <c r="L101" i="5"/>
  <c r="K16" i="35" s="1"/>
  <c r="AL70" i="5"/>
  <c r="AL71" i="5"/>
  <c r="AL72" i="5"/>
  <c r="AL69" i="5"/>
  <c r="J101" i="5" l="1"/>
  <c r="C19" i="34" s="1"/>
  <c r="I16" i="35" s="1"/>
  <c r="I101" i="5"/>
  <c r="C18" i="34" s="1"/>
  <c r="H16" i="35" s="1"/>
  <c r="C7" i="41" s="1"/>
  <c r="M73" i="5"/>
  <c r="C18" i="5"/>
  <c r="G97" i="5" s="1"/>
  <c r="C16" i="5"/>
  <c r="I97" i="5" s="1"/>
  <c r="I98" i="5" s="1"/>
  <c r="C13" i="5"/>
  <c r="C97" i="5" s="1"/>
  <c r="T69" i="5"/>
  <c r="AD69" i="5"/>
  <c r="AC69" i="5"/>
  <c r="U69" i="5"/>
  <c r="C15" i="5"/>
  <c r="M97" i="5" s="1"/>
  <c r="K15" i="35" s="1"/>
  <c r="H94" i="5"/>
  <c r="F94" i="5"/>
  <c r="E94" i="5"/>
  <c r="C12" i="5"/>
  <c r="J94" i="5" s="1"/>
  <c r="C11" i="5"/>
  <c r="I94" i="5" s="1"/>
  <c r="C10" i="5"/>
  <c r="G94" i="5" s="1"/>
  <c r="C9" i="5"/>
  <c r="D94" i="5" s="1"/>
  <c r="F91" i="5"/>
  <c r="E91" i="5"/>
  <c r="C7" i="5"/>
  <c r="C3" i="5"/>
  <c r="C6" i="5"/>
  <c r="C88" i="5" s="1"/>
  <c r="C4" i="5"/>
  <c r="C5" i="5"/>
  <c r="C25" i="4"/>
  <c r="C24" i="4"/>
  <c r="AZ7" i="41" l="1"/>
  <c r="U7" i="41"/>
  <c r="F7" i="41"/>
  <c r="K94" i="5"/>
  <c r="L94" i="5" s="1"/>
  <c r="H88" i="5"/>
  <c r="K12" i="35" s="1"/>
  <c r="C98" i="5"/>
  <c r="I91" i="5"/>
  <c r="K13" i="35" s="1"/>
  <c r="H97" i="5"/>
  <c r="H98" i="5" s="1"/>
  <c r="Q73" i="5"/>
  <c r="P73" i="5"/>
  <c r="O73" i="5"/>
  <c r="N73" i="5"/>
  <c r="Q69" i="5"/>
  <c r="P69" i="5"/>
  <c r="N69" i="5"/>
  <c r="O69" i="5"/>
  <c r="F97" i="5"/>
  <c r="F98" i="5" s="1"/>
  <c r="D98" i="5"/>
  <c r="C91" i="5"/>
  <c r="E88" i="5"/>
  <c r="D88" i="5"/>
  <c r="F88" i="5" l="1"/>
  <c r="G88" i="5" s="1"/>
  <c r="AE2" i="41"/>
  <c r="AG2" i="41"/>
  <c r="H7" i="41"/>
  <c r="R7" i="41"/>
  <c r="Q7" i="41"/>
  <c r="AG7" i="41"/>
  <c r="AE7" i="41"/>
  <c r="AD2" i="41"/>
  <c r="Z2" i="41"/>
  <c r="AI7" i="41"/>
  <c r="AD7" i="41"/>
  <c r="Z7" i="41"/>
  <c r="AF7" i="41"/>
  <c r="AI2" i="41"/>
  <c r="AF2" i="41"/>
  <c r="D2" i="41"/>
  <c r="E2" i="41"/>
  <c r="V2" i="41"/>
  <c r="D7" i="41"/>
  <c r="E7" i="41"/>
  <c r="G91" i="5"/>
  <c r="C14" i="31" s="1"/>
  <c r="H13" i="35" s="1"/>
  <c r="C4" i="41" s="1"/>
  <c r="AZ4" i="41" s="1"/>
  <c r="C18" i="32"/>
  <c r="H14" i="35" s="1"/>
  <c r="C5" i="41" s="1"/>
  <c r="M94" i="5"/>
  <c r="K14" i="35" s="1"/>
  <c r="F7" i="35" s="1"/>
  <c r="C11" i="35" s="1"/>
  <c r="J97" i="5"/>
  <c r="J98" i="5" s="1"/>
  <c r="K98" i="5" s="1"/>
  <c r="K97" i="5"/>
  <c r="L97" i="5" s="1"/>
  <c r="C15" i="31"/>
  <c r="I13" i="35" s="1"/>
  <c r="AZ5" i="41" l="1"/>
  <c r="F5" i="41"/>
  <c r="C17" i="30"/>
  <c r="H12" i="35" s="1"/>
  <c r="C3" i="41" s="1"/>
  <c r="AG5" i="41"/>
  <c r="AE5" i="41"/>
  <c r="H4" i="41"/>
  <c r="AE4" i="41"/>
  <c r="AG4" i="41"/>
  <c r="AI5" i="41"/>
  <c r="AD5" i="41"/>
  <c r="AF5" i="41"/>
  <c r="AI4" i="41"/>
  <c r="Z4" i="41"/>
  <c r="AD4" i="41"/>
  <c r="AF4" i="41"/>
  <c r="D5" i="41"/>
  <c r="E5" i="41"/>
  <c r="P5" i="41"/>
  <c r="O5" i="41"/>
  <c r="D4" i="41"/>
  <c r="E4" i="41"/>
  <c r="C19" i="32"/>
  <c r="I14" i="35" s="1"/>
  <c r="C20" i="33"/>
  <c r="C19" i="33"/>
  <c r="G98" i="5"/>
  <c r="C18" i="30"/>
  <c r="I12" i="35" s="1"/>
  <c r="F3" i="41" l="1"/>
  <c r="AZ3" i="41"/>
  <c r="Q3" i="41"/>
  <c r="Z5" i="41"/>
  <c r="AE3" i="41"/>
  <c r="AG3" i="41"/>
  <c r="AI3" i="41"/>
  <c r="AD3" i="41"/>
  <c r="Y3" i="41"/>
  <c r="Z3" i="41"/>
  <c r="AF3" i="41"/>
  <c r="D3" i="41"/>
  <c r="V3" i="41"/>
  <c r="N3" i="41"/>
  <c r="K3" i="41"/>
  <c r="E3" i="41"/>
  <c r="C21" i="33"/>
  <c r="H15" i="35" s="1"/>
  <c r="C6" i="41" s="1"/>
  <c r="U6" i="41" l="1"/>
  <c r="F6" i="41"/>
  <c r="BA6" i="41"/>
  <c r="AZ6" i="41"/>
  <c r="R6" i="41"/>
  <c r="L6" i="41"/>
  <c r="Q6" i="41"/>
  <c r="H6" i="41"/>
  <c r="G6" i="41"/>
  <c r="AG6" i="41"/>
  <c r="AE6" i="41"/>
  <c r="AI6" i="41"/>
  <c r="AD6" i="41"/>
  <c r="AA6" i="41"/>
  <c r="X6" i="41"/>
  <c r="W6" i="41"/>
  <c r="AF6" i="41"/>
  <c r="D6" i="41"/>
  <c r="E6" i="41"/>
  <c r="C22" i="33"/>
  <c r="I15" i="35" s="1"/>
  <c r="H7" i="35"/>
  <c r="Z6" i="41" l="1"/>
  <c r="AH9" i="41"/>
  <c r="AH10" i="41"/>
  <c r="AH3" i="41"/>
  <c r="AH7" i="41"/>
  <c r="AH2" i="41"/>
  <c r="AH4" i="41"/>
  <c r="AH11" i="41"/>
  <c r="AH8" i="41"/>
  <c r="AH5" i="41"/>
  <c r="AH6" i="41"/>
  <c r="I7" i="35"/>
  <c r="E7" i="3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Anreise</author>
  </authors>
  <commentList>
    <comment ref="P69" authorId="0" shapeId="0" xr:uid="{00000000-0006-0000-0800-000002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 ref="P73" authorId="0" shapeId="0" xr:uid="{00000000-0006-0000-0800-000005000000}">
      <text>
        <r>
          <rPr>
            <b/>
            <sz val="9"/>
            <color indexed="81"/>
            <rFont val="Tahoma"/>
            <family val="2"/>
          </rPr>
          <t>Thomas Anreise:</t>
        </r>
        <r>
          <rPr>
            <sz val="9"/>
            <color indexed="81"/>
            <rFont val="Tahoma"/>
            <family val="2"/>
          </rPr>
          <t xml:space="preserve">
No methodology described in PA TRM, so could not update based on TMY3 data for MD locations. Retained default value for Hog Nursery and Hog Finishing House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tc={DDC62E9C-303E-421A-A91F-5027B33AD0A0}</author>
    <author>tc={6FD4412B-C90D-48FC-B2E2-3D3B5BD7A7FC}</author>
    <author>tc={C32E4C8C-B1B9-4247-84AE-4ECEB9B850BF}</author>
    <author>tc={6D1FFA77-89E8-4861-9082-E125FC0F96E2}</author>
    <author>tc={3D7A2490-D0B4-4E45-9486-E596DA489DE5}</author>
    <author>tc={00DEA920-6FF0-48D3-989A-C1653464A33A}</author>
    <author>tc={40CE8442-E7D6-4DE0-BC9D-15D25D1ED05C}</author>
    <author>tc={9489E726-B2AA-4139-88E9-EAC76908C98D}</author>
    <author>tc={EAACF899-F041-4672-A7F5-109CA5D721DD}</author>
    <author>tc={094A9D43-91E3-4473-8533-0EB45CE5CA39}</author>
    <author>tc={AE94D658-1D88-42F3-8498-D661485D0771}</author>
    <author>tc={F2808568-0E3F-4B58-AD17-7C57A328EF50}</author>
    <author>tc={BF870FED-704A-4460-9D71-0E19FD07A656}</author>
    <author>tc={62D62390-16A6-47B5-A4A8-48F207BDB273}</author>
    <author>tc={EBBFABA7-8F86-4E22-AEC0-F8AB65CCB67C}</author>
    <author>tc={91810BDA-8EFC-4BB2-8760-7A73A88BCF13}</author>
    <author>tc={2A96013F-A620-4A57-B55D-0B9F3BFB8F92}</author>
    <author>tc={31B6EA72-372F-4089-BE8C-2735590EA0F3}</author>
    <author>tc={3AB36700-3A82-42E7-8331-0E2AADB54934}</author>
    <author>tc={3976F0BC-C992-41B6-9716-64636767B835}</author>
  </authors>
  <commentList>
    <comment ref="V4" authorId="0" shapeId="0" xr:uid="{DDC62E9C-303E-421A-A91F-5027B33AD0A0}">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W4" authorId="1" shapeId="0" xr:uid="{6FD4412B-C90D-48FC-B2E2-3D3B5BD7A7FC}">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X4" authorId="2" shapeId="0" xr:uid="{C32E4C8C-B1B9-4247-84AE-4ECEB9B850BF}">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Y4" authorId="3" shapeId="0" xr:uid="{6D1FFA77-89E8-4861-9082-E125FC0F96E2}">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X7" authorId="4" shapeId="0" xr:uid="{3D7A2490-D0B4-4E45-9486-E596DA489DE5}">
      <text>
        <t>[Threaded comment]
Your version of Excel allows you to read this threaded comment; however, any edits to it will get removed if the file is opened in a newer version of Excel. Learn more: https://go.microsoft.com/fwlink/?linkid=870924
Comment:
    Note: Put this under Annual operating Hours, it is not EFLH</t>
      </text>
    </comment>
    <comment ref="V10" authorId="5" shapeId="0" xr:uid="{00DEA920-6FF0-48D3-989A-C1653464A33A}">
      <text>
        <t>[Threaded comment]
Your version of Excel allows you to read this threaded comment; however, any edits to it will get removed if the file is opened in a newer version of Excel. Learn more: https://go.microsoft.com/fwlink/?linkid=870924
Comment:
    This is not used, only HOU reduction. Used HOU reduction for this field</t>
      </text>
    </comment>
    <comment ref="V13" authorId="6" shapeId="0" xr:uid="{40CE8442-E7D6-4DE0-BC9D-15D25D1ED05C}">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W13" authorId="7" shapeId="0" xr:uid="{9489E726-B2AA-4139-88E9-EAC76908C98D}">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X13" authorId="8" shapeId="0" xr:uid="{EAACF899-F041-4672-A7F5-109CA5D721DD}">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Y13" authorId="9" shapeId="0" xr:uid="{094A9D43-91E3-4473-8533-0EB45CE5CA39}">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W22" authorId="10" shapeId="0" xr:uid="{AE94D658-1D88-42F3-8498-D661485D0771}">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V37" authorId="11" shapeId="0" xr:uid="{F2808568-0E3F-4B58-AD17-7C57A328EF50}">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W37" authorId="12" shapeId="0" xr:uid="{BF870FED-704A-4460-9D71-0E19FD07A656}">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X37" authorId="13" shapeId="0" xr:uid="{62D62390-16A6-47B5-A4A8-48F207BDB273}">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Y37" authorId="14" shapeId="0" xr:uid="{EBBFABA7-8F86-4E22-AEC0-F8AB65CCB67C}">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V38" authorId="15" shapeId="0" xr:uid="{91810BDA-8EFC-4BB2-8760-7A73A88BCF13}">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W38" authorId="16" shapeId="0" xr:uid="{2A96013F-A620-4A57-B55D-0B9F3BFB8F92}">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X38" authorId="17" shapeId="0" xr:uid="{31B6EA72-372F-4089-BE8C-2735590EA0F3}">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Y38" authorId="18" shapeId="0" xr:uid="{3AB36700-3A82-42E7-8331-0E2AADB54934}">
      <text>
        <t>[Threaded comment]
Your version of Excel allows you to read this threaded comment; however, any edits to it will get removed if the file is opened in a newer version of Excel. Learn more: https://go.microsoft.com/fwlink/?linkid=870924
Comment:
    This was not marked off but should be included</t>
      </text>
    </comment>
    <comment ref="W44" authorId="19" shapeId="0" xr:uid="{3976F0BC-C992-41B6-9716-64636767B835}">
      <text>
        <t>[Threaded comment]
Your version of Excel allows you to read this threaded comment; however, any edits to it will get removed if the file is opened in a newer version of Excel. Learn more: https://go.microsoft.com/fwlink/?linkid=870924
Comment:
    How is this different from the energy savings field?</t>
      </text>
    </comment>
  </commentList>
</comments>
</file>

<file path=xl/sharedStrings.xml><?xml version="1.0" encoding="utf-8"?>
<sst xmlns="http://schemas.openxmlformats.org/spreadsheetml/2006/main" count="1508" uniqueCount="711">
  <si>
    <t>Calculator for Agriculture Measures</t>
  </si>
  <si>
    <t xml:space="preserve">***This calculator is used for estimating savings and incentives from the installation of agriculture measures. The measure inputs used in this calculator, by an applicant, will be reviewed by the Program in order to determine the final incentive amount. The Program reserves the right to inspect any and all measures prior to any incentive payment.  
</t>
  </si>
  <si>
    <t>Input Instructions</t>
  </si>
  <si>
    <t>White cells indicate that user input is required. Cells with a * are required.</t>
  </si>
  <si>
    <t xml:space="preserve">Grey cells are calculated values. </t>
  </si>
  <si>
    <t>Worksheet Summary</t>
  </si>
  <si>
    <t>Methodology</t>
  </si>
  <si>
    <t xml:space="preserve">All measures are based on the 2016 PA TRM with Errata </t>
  </si>
  <si>
    <t>Summary</t>
  </si>
  <si>
    <t>Summary of Equipment Cost, Calculator Savings, and Incentives.</t>
  </si>
  <si>
    <t xml:space="preserve">Auto Milker Takeoff </t>
  </si>
  <si>
    <t>Savings and Incentive Calculator for Automatic Milker Takeoffs</t>
  </si>
  <si>
    <t>Dairy Scroll Comp</t>
  </si>
  <si>
    <t>Savings and Incentive Calculator for Dairy Scroll Compressors</t>
  </si>
  <si>
    <t>Livestock Waterer</t>
  </si>
  <si>
    <t>Savings and Incentive Calculator for Livestock Waterer</t>
  </si>
  <si>
    <t>VSD Controller</t>
  </si>
  <si>
    <t>Savings and Incentive Calculator for Variable Speed Drive Controller on Dairy Vacuum Pump</t>
  </si>
  <si>
    <t>Hi Eff Vent Fans</t>
  </si>
  <si>
    <t>Savings and Incentive Calculator for High Efficiency Ventilation Fans with and without Thermostats</t>
  </si>
  <si>
    <t>Hi Vol Low Speed Fans</t>
  </si>
  <si>
    <t>Savings and Incentive Calculator for High Volume Low Speed Fans</t>
  </si>
  <si>
    <t>Heat Reclaimers</t>
  </si>
  <si>
    <t>Savings and Incentive Calculator for Heat Reclaimers</t>
  </si>
  <si>
    <t>Low Pressure Irrigation</t>
  </si>
  <si>
    <t>Savings and Incentive Calculator for Low Pressure Irrigation</t>
  </si>
  <si>
    <t>Dairy Refrig Tune Up</t>
  </si>
  <si>
    <t>Savings and Incentive Calculator for Dairy Refrigeration Tune Up Measure</t>
  </si>
  <si>
    <t>Engine Block</t>
  </si>
  <si>
    <t>Savings and Incentive Calculator for Engine Block Heater Timer</t>
  </si>
  <si>
    <t>Version Log</t>
  </si>
  <si>
    <t>The Version Log Worksheet tracks updates and changes made to the workbook.</t>
  </si>
  <si>
    <t>Glossary of Inputs</t>
  </si>
  <si>
    <t>Auto Milker Takeoff - Cows Milked Per Day</t>
  </si>
  <si>
    <t>Number of cows milked per day per takeoff unit</t>
  </si>
  <si>
    <t>Auto Milker Takeoff - No. of Takeoff Units</t>
  </si>
  <si>
    <t>Total number of automatic milker takeoff units installed</t>
  </si>
  <si>
    <t>Dairy Scroll Comp. - No. of Compressors Installed</t>
  </si>
  <si>
    <t>Total number of dairy scroll compressors installed</t>
  </si>
  <si>
    <t>Dairy Scroll Comp. - Installed Compressor EER</t>
  </si>
  <si>
    <t>Energy efficiency ratio of installed scroll compressor</t>
  </si>
  <si>
    <t>Dairy Scroll Comp. - Cows Milked Per Day</t>
  </si>
  <si>
    <t>Average total number of cows milked per day</t>
  </si>
  <si>
    <t>Dairy Scroll Comp. - Precooler Present?</t>
  </si>
  <si>
    <t>Yes or no input on presence of precooler</t>
  </si>
  <si>
    <t>Livestock Waterer - No. of Waterers</t>
  </si>
  <si>
    <t>Total number of energy efficient livestock waterers</t>
  </si>
  <si>
    <t>VSD Controller on Dairy Vacuum Pump - Rated HP of Motor</t>
  </si>
  <si>
    <t>Rated horsepower of dairy vacuum pump</t>
  </si>
  <si>
    <t>VSD Controller on Dairy Vacuum Pump - Motor Efficiency At Full-Rated Load</t>
  </si>
  <si>
    <t>Efficiency of dairy vacuum pump at full-rated load</t>
  </si>
  <si>
    <t>VSD Controller on Dairy Vacuum Pump - Daily Run Hours</t>
  </si>
  <si>
    <t>Daily run hours of the dairy vacuum pump</t>
  </si>
  <si>
    <t>VSD Controller on Dairy Vacuum Pump - Annual Operating Days</t>
  </si>
  <si>
    <t>Annual operating days of the dairy vacuum pump</t>
  </si>
  <si>
    <t>High-Efficiency Vent Fans - No. of Std Eff Fans Replaced</t>
  </si>
  <si>
    <t>Total number of standard ventilation fans replaced</t>
  </si>
  <si>
    <t>High-Efficiency Vent Fans - No. of Hi Eff Fans Installed</t>
  </si>
  <si>
    <t>Total number of high efficiency ventilation fans installed</t>
  </si>
  <si>
    <t>High-Efficiency Vent Fans - Fan Size</t>
  </si>
  <si>
    <t>Fan size, in inches, of installed high efficiency ventilation fan</t>
  </si>
  <si>
    <t>High-Efficiency Vent Fans - Thermostat Installed</t>
  </si>
  <si>
    <t>Yes or no input if thermostat is installed</t>
  </si>
  <si>
    <t>High-Efficiency Vent Fans - Facility Type</t>
  </si>
  <si>
    <t>Facility type of high efficiency ventilation fan installation</t>
  </si>
  <si>
    <t>High Volume Low Speed Fans - No. of Fans Installed</t>
  </si>
  <si>
    <t>Total number of high volume low speed circulation fans installed</t>
  </si>
  <si>
    <t>High Volume Low Speed Fans - Fan Size (Diameter)</t>
  </si>
  <si>
    <t>Fan size, in feet, of the high volume low speed circulation fan</t>
  </si>
  <si>
    <t>Heat Reclaimers - Cows Milked Per Day</t>
  </si>
  <si>
    <t>Number of cows milked per day</t>
  </si>
  <si>
    <t>Heat Reclaimers - Precooler Present</t>
  </si>
  <si>
    <t>Yes or no input of whether precooler is present</t>
  </si>
  <si>
    <t>Heat Reclaimers - Backup Heating Element Present</t>
  </si>
  <si>
    <t>Yes or no input of whether a backup heating element is present</t>
  </si>
  <si>
    <t>Heat Reclaimers - Water Heater Type</t>
  </si>
  <si>
    <t>Dropdown list for water heater type - Electric or Heat pump water heater</t>
  </si>
  <si>
    <t>Low Pressure Irrigation - Application</t>
  </si>
  <si>
    <t>Dropdown list for whether the irrigation system serves an actricultural application or golf course</t>
  </si>
  <si>
    <t>Low Pressure Irrigation - No. of Acres Irrigated</t>
  </si>
  <si>
    <t>Number of acres served by the irrigation system</t>
  </si>
  <si>
    <t>Low Pressure Irrigation - Baseline Pump Pressure (PSI)</t>
  </si>
  <si>
    <t>Measured pump pressure prior to completing project</t>
  </si>
  <si>
    <t>Low Pressure Irrigation - Installed Pump Pressure (PSI)</t>
  </si>
  <si>
    <t>Measured pump pressure after project is complete</t>
  </si>
  <si>
    <t>Low Pressure Irrigation - Pump flow rate per acre for agricultural applications</t>
  </si>
  <si>
    <t>Pump Flow rate per acre (GPM per acre) for agricultural applications only</t>
  </si>
  <si>
    <t>Low Pressure Irrigation - Pump flow rate for pumping system for golf courses</t>
  </si>
  <si>
    <t>Pump flow rate (GPM) for golf course application only</t>
  </si>
  <si>
    <t>Low Pressure Irrigation - Irrigation Hours Per Growing Season for Agricultural applications</t>
  </si>
  <si>
    <t>Hours per year irrigation system is used, agricultural applications only</t>
  </si>
  <si>
    <t>Low Pressure Irrigation - Hours of watering per day for golf courses</t>
  </si>
  <si>
    <t>Hours per day irrigation system is used, golf courses only</t>
  </si>
  <si>
    <t>Low Pressure Irrigation - Days of watering per year for golf courses</t>
  </si>
  <si>
    <t>Days per year irrigation system is used, golf courses only</t>
  </si>
  <si>
    <t>Low Pressure Irrigation - Pump Motor Efficiency</t>
  </si>
  <si>
    <t>Rated nameplate efficiency of pump serving irrigation system</t>
  </si>
  <si>
    <t>Dairy Refrigeration Tune-Up - Refrigeration Equipment Unit Quantity</t>
  </si>
  <si>
    <t>Number of refrigeration units included in tune-up</t>
  </si>
  <si>
    <t>Dairy Refrigeration Tune-Up - Cows Milked Per Day</t>
  </si>
  <si>
    <t>Dairy Refrigeration Tune-Up - Milking Equipment Scenario</t>
  </si>
  <si>
    <t>Dropdown list</t>
  </si>
  <si>
    <t>Engine Block - Quantity</t>
  </si>
  <si>
    <t>Engine Block quantity</t>
  </si>
  <si>
    <t>Total Equipment Cost</t>
  </si>
  <si>
    <t>Total equipment cost for installed measure</t>
  </si>
  <si>
    <t>Total Project Cost</t>
  </si>
  <si>
    <t>Total project cost including material and labor, excluding taxes</t>
  </si>
  <si>
    <t>Glossary of Ouputs</t>
  </si>
  <si>
    <t>kW</t>
  </si>
  <si>
    <t>Peak Demand Reduction</t>
  </si>
  <si>
    <t>kWh</t>
  </si>
  <si>
    <t>Annual Energy Reduction</t>
  </si>
  <si>
    <t>$/year</t>
  </si>
  <si>
    <t>Incentive</t>
  </si>
  <si>
    <t>one time payment of Eligible Program Incentive</t>
  </si>
  <si>
    <t>Calculator Methodology</t>
  </si>
  <si>
    <t>PA TRM 2019 with Errata correction</t>
  </si>
  <si>
    <t>Wisconsin Focus on Energy, 2019</t>
  </si>
  <si>
    <t>Methodology List</t>
  </si>
  <si>
    <t>Automatic Milker Takeoffs</t>
  </si>
  <si>
    <t>Dairy Scroll Compressors</t>
  </si>
  <si>
    <t>Variable Speed Drive (VSD) Controller on Dairy Vacuum Pumps</t>
  </si>
  <si>
    <t>High Efficiency Ventilation Fans with and without Thermostats</t>
  </si>
  <si>
    <t>High Volume Low Speed Fans</t>
  </si>
  <si>
    <t>Dairy Refrigeration Tune-Up</t>
  </si>
  <si>
    <t>Engine Block Heater Timer</t>
  </si>
  <si>
    <t>Wisconsin Focus on Energy TRM 2019</t>
  </si>
  <si>
    <t>Measure_Name_Text__c</t>
  </si>
  <si>
    <t>Annual_Electric_Energy_Savings_kwh__c</t>
  </si>
  <si>
    <t>Installation_Type__c</t>
  </si>
  <si>
    <t>Make__c</t>
  </si>
  <si>
    <t>Energy_Savings_Factor__c</t>
  </si>
  <si>
    <t>Air_Loss_Rate_CFM__c</t>
  </si>
  <si>
    <t>Annual_Operating_Hours_hours_year__c</t>
  </si>
  <si>
    <t>Application__c</t>
  </si>
  <si>
    <t>Average_Daily_Hours_of_Use__c</t>
  </si>
  <si>
    <t>Baseline_EER__c</t>
  </si>
  <si>
    <t>Efficient_Average_Annual_Hours_of_Use__c</t>
  </si>
  <si>
    <t>Equipment_Cost__c</t>
  </si>
  <si>
    <t>Efficient_Energy_Efficiency_Ratio__c</t>
  </si>
  <si>
    <t>Efficient_Motor_Efficiency__c</t>
  </si>
  <si>
    <t>Efficient_Motor_Horsepower_hp_number__c</t>
  </si>
  <si>
    <t>Factor_1__c</t>
  </si>
  <si>
    <t>Factor_2__c</t>
  </si>
  <si>
    <t>Factor_5__c</t>
  </si>
  <si>
    <t>Fan_Size_inches__c</t>
  </si>
  <si>
    <t>Number_of_Cows__c</t>
  </si>
  <si>
    <t>Quantity_of_High_Efficiency_Fans_Install__c</t>
  </si>
  <si>
    <t>Quantity_of_Standard_Fans_Removed__c</t>
  </si>
  <si>
    <t>Refrigeration_Type__c</t>
  </si>
  <si>
    <t>Summer_Coincident_Peak_Demand_Savings_kW__c</t>
  </si>
  <si>
    <t>Thermostat_Installed__c</t>
  </si>
  <si>
    <t>SC_Peak_Demand_Savings_kW_PJM__c</t>
  </si>
  <si>
    <t>WC_Peak_Demand_Savings_kW_PJM__c</t>
  </si>
  <si>
    <t>Model__c</t>
  </si>
  <si>
    <t>OrderLineId__c</t>
  </si>
  <si>
    <t>Quantity__c</t>
  </si>
  <si>
    <t>SampleId__c</t>
  </si>
  <si>
    <t>Total_Incentive_Cap_c</t>
  </si>
  <si>
    <t>Total_Incentive__c</t>
  </si>
  <si>
    <t>Annual_Operating_Days_per_Year__c</t>
  </si>
  <si>
    <t>Factor_4__c</t>
  </si>
  <si>
    <t>Usage_Factor__c</t>
  </si>
  <si>
    <t>Precooler__c</t>
  </si>
  <si>
    <t>Factor_3__c</t>
  </si>
  <si>
    <t>Factor_7__c</t>
  </si>
  <si>
    <t>Factor1__c</t>
  </si>
  <si>
    <t>PSI_Base__c</t>
  </si>
  <si>
    <t>PSI_efficient__c</t>
  </si>
  <si>
    <t>Factor_6__c</t>
  </si>
  <si>
    <t>Pounds_of_milk_per_day__c</t>
  </si>
  <si>
    <t>Specific_heat_of_milk__c</t>
  </si>
  <si>
    <t>Temperature_of_supplied_milk__c</t>
  </si>
  <si>
    <t>Stored_temperature_of_cooled_milk__c</t>
  </si>
  <si>
    <t>VFD_milk_pump__c</t>
  </si>
  <si>
    <t>WC_Peak_Demand_Savings_kW__c</t>
  </si>
  <si>
    <t>Building_Type__c</t>
  </si>
  <si>
    <t>Version:</t>
  </si>
  <si>
    <t>Last Updated:</t>
  </si>
  <si>
    <t>Date</t>
  </si>
  <si>
    <t>Project Name</t>
  </si>
  <si>
    <t>Total Equipment Cost ($)</t>
  </si>
  <si>
    <t>Total Energy Savings (kWh/yr)</t>
  </si>
  <si>
    <t>Total Summer Peak Demand (kW)</t>
  </si>
  <si>
    <t>Total Winter Peak Demand (kW)</t>
  </si>
  <si>
    <t>Site Address</t>
  </si>
  <si>
    <t>Measure Name</t>
  </si>
  <si>
    <t>Equipment Cost</t>
  </si>
  <si>
    <t>Savings</t>
  </si>
  <si>
    <t>Summer Peak kW</t>
  </si>
  <si>
    <t>Winter Peak kW</t>
  </si>
  <si>
    <t>Automatic Milker Takeoff</t>
  </si>
  <si>
    <t>Dairy Scroll Compressor</t>
  </si>
  <si>
    <t>Variable Speed Drive on Dairy Vacuum Pump</t>
  </si>
  <si>
    <t>High Efficiency Ventilation Fan</t>
  </si>
  <si>
    <t>High Volume Low Speed Fan</t>
  </si>
  <si>
    <t>Auto Milker Takeoff Calculator</t>
  </si>
  <si>
    <t>Measure Description</t>
  </si>
  <si>
    <t>Instructions: Enter the project information in the white cells below. Cells with a * are required. See Instructions Worksheet for more information.</t>
  </si>
  <si>
    <t xml:space="preserve">This measure calculates energy and demand savings for the installation of automatic milker takeoffs on dairy milking vacuum pump systems. Automatic milker takeoffs shut off the suction on teats once a minimum flow rate is achieved. This reduces the load on the vacuum pump.
This measure requires the installation of automatic milker takeoffs to replace pre-existing manual takeoffs on dairy milking vacuum pump systems. Equipment with existing automatic milker takeoffs is not eligible. In addition, the vacuum pump system serving the impacted milking units must be equipped with a variable speed drive (VSD) to qualify for incentives. Without a VSD, little or no savings will be realized. </t>
  </si>
  <si>
    <t>Manufacturer*</t>
  </si>
  <si>
    <t>Model Number*</t>
  </si>
  <si>
    <t>Cows Milked Per Day*</t>
  </si>
  <si>
    <t>Cows</t>
  </si>
  <si>
    <t>Number of Takeoff Units*</t>
  </si>
  <si>
    <t>Units</t>
  </si>
  <si>
    <t>$/unit</t>
  </si>
  <si>
    <t>Annual Savings</t>
  </si>
  <si>
    <t>Peak Demand Savings</t>
  </si>
  <si>
    <t>User Inputs</t>
  </si>
  <si>
    <t>No. of Cows</t>
  </si>
  <si>
    <t>No. of Takeoff Units</t>
  </si>
  <si>
    <t>Constants</t>
  </si>
  <si>
    <t>Coincident Factor</t>
  </si>
  <si>
    <t>kWpeak/kWh</t>
  </si>
  <si>
    <t>Auto Milker Takeoff - kWh Savings</t>
  </si>
  <si>
    <t>kWh*yr/Cow</t>
  </si>
  <si>
    <t>Auto Milker Takeoff - Incentive</t>
  </si>
  <si>
    <t>Takeoff Unit</t>
  </si>
  <si>
    <t>Dairy Scroll Compressor Calculator</t>
  </si>
  <si>
    <t>This measure calculates energy and demand savings for the installation of a scroll compressor to replace an existing reciprocating compressor or the installation of a scroll compressor in a new construction application. The compressor is used to cool milk for preservation and packaging. The energy and demand savings per cow will depend on the installed scroll compressor energy efficiency ratio (EER), operating days per year, and the presence of a precooler in the refrigeration system.
This measure requires the installation of a scroll compressor to replace an existing reciprocating compressor or to be installed in a new construction application. Existing farms replacing scroll compressors are not eligible.</t>
  </si>
  <si>
    <t>No. of Scroll Compressors Installed*</t>
  </si>
  <si>
    <t>Qty</t>
  </si>
  <si>
    <t>Installed Compressor EER*</t>
  </si>
  <si>
    <t>EER</t>
  </si>
  <si>
    <t>Cows Milked per Day*</t>
  </si>
  <si>
    <t>Precooler Present?*</t>
  </si>
  <si>
    <t>Yes</t>
  </si>
  <si>
    <t>Y/N</t>
  </si>
  <si>
    <t>Livestock Waterer Calculator</t>
  </si>
  <si>
    <t>This measure calculates energy and demand savings for the installation of energy-efficient livestock waterers. In freezing climates no or low energy livestock waterers are used to prevent livestock water from freezing. These waterers are closed watering containers that typically use super insulation, relatively warmer ground water temperatures, and the livestock’s use of the waterer to keep water from freezing.
This measure requires the installation of an energy efficient livestock watering system that is thermostatically controlled and has a minimum of two inches of factory-installed insulation.</t>
  </si>
  <si>
    <t>No. of Livestock Waterers*</t>
  </si>
  <si>
    <t>VSD Control on Dairy Vacuum Pump Calculator</t>
  </si>
  <si>
    <t>This measure calculates energy and demand savings for the installation of a variable speed drive (VSD) and controls on a dairy vacuum pump. The vacuum pump operates during the milk harvest and equipment washing on a dairy farm. The vacuum pump creates negative air pressure that draws milk from the cow and assists in the milk flow from the milk receiver to either the bulk tank or the receiver bowl.
Dairy vacuum pumps are more efficient with VSDs since they enable the motor to speed up or slow down depending on the pressure demand. The energy savings for this measure is based on pump capacity and hours of use of the pump.
This measure requires the installation of a VSD and controls on dairy vacuum pumps, or the purchase of dairy vacuum pumps with variable speed capability. Pre-existing pumps with VSD’s are not eligible for this measure.</t>
  </si>
  <si>
    <t>VSD Control Quantity*</t>
  </si>
  <si>
    <t>Rated HP of Motor*</t>
  </si>
  <si>
    <t>HP</t>
  </si>
  <si>
    <t>Motor Efficiency At Full-Rated Load*</t>
  </si>
  <si>
    <t>Eff</t>
  </si>
  <si>
    <t>Daily Run Hours of Motor*</t>
  </si>
  <si>
    <t>Hours</t>
  </si>
  <si>
    <t>Annual Operating Days*</t>
  </si>
  <si>
    <t>Days</t>
  </si>
  <si>
    <t>High Efficiency Ventilation Fan Calculator</t>
  </si>
  <si>
    <t>This measure calculates energy and demand savings for the installation of high efficiency ventilation fans to replace standard efficiency ventilation fans. The high efficiency fans move more cubic feet of air per watt compared to standard efficiency ventilation fans. Adding a thermostat control will reduce the number of hours that the ventilation fans operate. This protocol does not apply to circulation fans.
This protocol applies to the installation of high efficiency ventilation fans in retrofit applications where standard efficiency ventilation fans are replaced. Default values are provided for dairy and swine applications. Other facility types are eligible; however, data must be collected for all default values.</t>
  </si>
  <si>
    <t>No. of Standard Eff. Fans Replaced*</t>
  </si>
  <si>
    <t>Standard Fan Size*</t>
  </si>
  <si>
    <t>24-35</t>
  </si>
  <si>
    <t>Inches</t>
  </si>
  <si>
    <t>No. of High Eff. Fans Installed*</t>
  </si>
  <si>
    <t>High Eff. Fan Size*</t>
  </si>
  <si>
    <t>Thermostat Installed*</t>
  </si>
  <si>
    <t>Yes/No</t>
  </si>
  <si>
    <t>Facility Type*</t>
  </si>
  <si>
    <t>Dairy - Stall Barn</t>
  </si>
  <si>
    <t>Type</t>
  </si>
  <si>
    <t>Annual Savings (Fans)</t>
  </si>
  <si>
    <t>Annual Savings (Tstat)</t>
  </si>
  <si>
    <t>Total Annual Savings</t>
  </si>
  <si>
    <t>High Volume Low Speed Fan Calculator</t>
  </si>
  <si>
    <t>This measure calculates energy and demand savings for the installation of High Volume Low Speed (HVLS) fans to replace conventional circulating fans. HVLS fans are a minimum of 16 feet long in diameter and move more cubic feet of air per watt than conventional circulating fans. Default values are provided for dairy, poultry, and swine applications. Other facility types are eligible, however, the operating hours assumptions should be reviewed and modified as appropriate.
This measure requires the installation of HVLS fans in retrofit applications where conventional circulating fans are replaced.</t>
  </si>
  <si>
    <t>No. of Conventional Fans Removed*</t>
  </si>
  <si>
    <t>No. of HVLS Circulating Fans Installed*</t>
  </si>
  <si>
    <t>Conventional Fan Size*</t>
  </si>
  <si>
    <t>≥ 18 and &lt; 20</t>
  </si>
  <si>
    <t>Feet</t>
  </si>
  <si>
    <t>Fan Size (Diameter)*</t>
  </si>
  <si>
    <t>Fan Blade Length*</t>
  </si>
  <si>
    <t>Heat Reclaimer Calculator</t>
  </si>
  <si>
    <t xml:space="preserve">This measure calculates energy and demand savings for the installation of heat recovery equipment on dairy parlor milk refrigeration systems. The heat reclaimers recover heat from the refrigeration system and use it to pre-heat water used for sanitation, sterilization and cow washing. 
This measure requires the installation of heat recovery equipment on dairy parlor milk refrigeration systems to heat hot water. This measure only applies to dairy parlors with electric water heating equipment. </t>
  </si>
  <si>
    <t>Backup Heating Element Present?*</t>
  </si>
  <si>
    <t>Water Heater Type*</t>
  </si>
  <si>
    <t>Electric Tank Water Heater</t>
  </si>
  <si>
    <t>Low Pressure Irrigation Calculator</t>
  </si>
  <si>
    <t xml:space="preserve">This measure calculates energy and demand savings for the installation of a low-pressure irrigation system, which reduces the amount of energy required to apply the same amount of water as a baseline system. The amount of energy saved per acre will depend on the actual operating pressure decrease, the pumping plant efficiency, the amount of water applied, and the number of nozzle, sprinkler, or micro irrigation system conversions made to the system. 
This measure requires a minimum of 50% reduction in irrigation pumping pressure through the installation of a low-pressure irrigation system in agriculture or golf course applications. The pressure reduction can be achieved in several ways, such as nozzle or valve replacement, sprinkler head replacement, alterations or retrofits to the pumping plant, or drip irrigation system installation. Pre and post retrofit pump pressure measurements are required. </t>
  </si>
  <si>
    <t>Application*</t>
  </si>
  <si>
    <t>Agriculture</t>
  </si>
  <si>
    <t>Number of Acres Irrigated*</t>
  </si>
  <si>
    <t>Acres</t>
  </si>
  <si>
    <t>Baseline Pump Pressure*</t>
  </si>
  <si>
    <t>PSI</t>
  </si>
  <si>
    <t>Installed Pump Pressure*</t>
  </si>
  <si>
    <t>Pump Flow Rate per acre for agriculture applications*</t>
  </si>
  <si>
    <t>GPM per acre</t>
  </si>
  <si>
    <t>Pump Flow Rate for pumping system for golf courses*</t>
  </si>
  <si>
    <t>GPM</t>
  </si>
  <si>
    <t>Irrigation Hours per Growing Season for agriculture applications*</t>
  </si>
  <si>
    <t>Hours/yr</t>
  </si>
  <si>
    <t>Hours of watering per day for golf courses*</t>
  </si>
  <si>
    <t>Hours/day</t>
  </si>
  <si>
    <t>Days of watering per year for golf courses*</t>
  </si>
  <si>
    <t>Days/yr</t>
  </si>
  <si>
    <t>Pump Motor Efficiency*</t>
  </si>
  <si>
    <t>Dairy Refrigeration Tune-Up Calculator</t>
  </si>
  <si>
    <t xml:space="preserve">This measure calculates energy and demand savings for performing a dairy refrigeration equipment tune up. This tune-up is designed to assess all refrigeration equipment associated with a commercial-grade dairy farm facility with the intention of reducing electrical consumption. The efficient condition is refrigeration equipment associated with a commercial-grade dairy farm facility that has been inspected and tuned up by a U.S. EPA 608 Certified Service Provider. The Service Provider must abide by all rules and regulations related to refrigerant testing and safety protocol and must conduct the following tasks: clean and inspect condenser and evaporator coils; clean drain pan; inspect/clean fans, screens, grills, filters, and drier cores; inspect/adjust heat reclaim operation; tighten all line voltage connections; inspect/replace relays and capacitors as needed; and add/remove refrigerant charge as needed.  
The baseline condition is refrigeration equipment associated with a commercial-grade dairy farm facility that has not been inspected or tuned up in more than 12 months.  </t>
  </si>
  <si>
    <t>Refrigeration Equipment Unit Quantity*</t>
  </si>
  <si>
    <t>Milking Equipment Scenario*</t>
  </si>
  <si>
    <t>Milk Pre-Cooler and VFD on Milk Pump</t>
  </si>
  <si>
    <t>Engine Block Heater Timer Calculator</t>
  </si>
  <si>
    <t xml:space="preserve">This measure calculates energy and demand savings for the installation of engine block heater timers in commercial, industrial, and agricultural establishments. The baseline for this measure is an engine block heater in use without a timer. 
</t>
  </si>
  <si>
    <t>Quantity*</t>
  </si>
  <si>
    <t>Dairy Scroll Comp. - No. of Cows</t>
  </si>
  <si>
    <t>%</t>
  </si>
  <si>
    <t>High-Efficiency Vent Fans - Standard Fan Size</t>
  </si>
  <si>
    <t>Fan Size</t>
  </si>
  <si>
    <t>High-Efficiency Vent Fans - High Eff. Fan Size</t>
  </si>
  <si>
    <t>High-Efficiency Vent Fans - Thermostat Installed?</t>
  </si>
  <si>
    <t>Facility Type</t>
  </si>
  <si>
    <t>High Volume Low Speed Fans - No. of Fans Removed</t>
  </si>
  <si>
    <t>High Volume Low Speed Fans - Conventional Fan Size (Diameter)</t>
  </si>
  <si>
    <t>Heat Reclaimer - Cows per day</t>
  </si>
  <si>
    <t>Heat Reclaimer - Precooler</t>
  </si>
  <si>
    <t>Heat Reclaimer - backup heating element</t>
  </si>
  <si>
    <t>Heat reclaimer  - water heater type</t>
  </si>
  <si>
    <t>Low Pressure Irrigation - Baseline Pump Pressure</t>
  </si>
  <si>
    <t>Low Pressure Irrigation - Installed Pump Pressure</t>
  </si>
  <si>
    <t>Low Pressure Irrigation - Pump Flow Rate Agriculture</t>
  </si>
  <si>
    <t>Low Pressure Irrigation - Pump Flow Rate Golf Course</t>
  </si>
  <si>
    <t>Low Pressure Irrigation - Irrigation Hours Agriculture</t>
  </si>
  <si>
    <t>Hrs/yr</t>
  </si>
  <si>
    <t>Low Pressure Irrigation - Watering Hrs/day Golf Courses</t>
  </si>
  <si>
    <t>Hrs/day</t>
  </si>
  <si>
    <t>Low Pressure Irrigation - Watering Days/yr Golf Courses</t>
  </si>
  <si>
    <t>Engine Block Heater Timer - Quantity</t>
  </si>
  <si>
    <t>Dairy Refrigeration Tune-Up - Cows milked per day</t>
  </si>
  <si>
    <t>Coincident Factor Scroll Compressor, Heat Reclaimer</t>
  </si>
  <si>
    <t>Coincident Factor VSD Vacuum Pump</t>
  </si>
  <si>
    <t>Dairy Scroll Comp. - Baseline Comp. EER (Default)</t>
  </si>
  <si>
    <t>Dairy Scroll Comp., Heat Reclaimer - Milking Days/Year (Default)</t>
  </si>
  <si>
    <t>Dairy Scroll Comp. - 1 kW/1,000 W</t>
  </si>
  <si>
    <t>Number</t>
  </si>
  <si>
    <t>Dairy Scroll Comp. - Incentive</t>
  </si>
  <si>
    <t>Dollars</t>
  </si>
  <si>
    <t>Livestock Waterer - ESW</t>
  </si>
  <si>
    <t>kW/Waterer</t>
  </si>
  <si>
    <t>Livestock Waterer - HRT</t>
  </si>
  <si>
    <t>Heater Run Time</t>
  </si>
  <si>
    <t>Livestock Waterer - Incentive</t>
  </si>
  <si>
    <t>VSD Controller on Dairy Vacuum Pump - HP to kW Conversion</t>
  </si>
  <si>
    <t>Conversion Factor</t>
  </si>
  <si>
    <t>VSD Controller on Dairy Vacuum Pump - Load Factor</t>
  </si>
  <si>
    <t>Factor</t>
  </si>
  <si>
    <t>VSD Controller on Dairy Vacuum Pump - Energy Savings Factor</t>
  </si>
  <si>
    <t>VSD Controller on Dairy Vacuum Pump - Incentive</t>
  </si>
  <si>
    <t>High-Efficiency Vent Fans - Incentive</t>
  </si>
  <si>
    <t>High Volume Low Speed Fans - Coincident Factor</t>
  </si>
  <si>
    <t>High Volume Low Speed Fans - Incentive</t>
  </si>
  <si>
    <t>Dollars per Ft.</t>
  </si>
  <si>
    <t>Heat Reclaimer - Incentive</t>
  </si>
  <si>
    <t>Per Unit</t>
  </si>
  <si>
    <t>Low Pressure Irrigation - conversion factor</t>
  </si>
  <si>
    <t>PSI x GPM / HP</t>
  </si>
  <si>
    <t>Low Pressure Irrigation - energy to demand factor</t>
  </si>
  <si>
    <t>kW/kWh</t>
  </si>
  <si>
    <t>Low Pressure Irrigation - Incentive</t>
  </si>
  <si>
    <t>Per Acre</t>
  </si>
  <si>
    <t>Engine Block Heater - Incentive</t>
  </si>
  <si>
    <t>Dairy Refrig Tune Up - Specific Heat of Milk</t>
  </si>
  <si>
    <t>Btu/lbF</t>
  </si>
  <si>
    <t>Dairy Refrig Tune Up - Incentive</t>
  </si>
  <si>
    <t xml:space="preserve">Winter Peak Demand </t>
  </si>
  <si>
    <t>Lookup Table 1: Milk Heat Load (Btu/Cow/Day)</t>
  </si>
  <si>
    <t>Look-Up Table 2: Hours Below 32F, By Location (TMY3)</t>
  </si>
  <si>
    <t>Look-Up Table 3: Vent Fan CFM and CFM/W, By Size and Efficiency</t>
  </si>
  <si>
    <t>Reference Table 1: Weighted Avg Hours of Use (Vent Fan), By Facility Type and Location (TMY3)</t>
  </si>
  <si>
    <t>Look-Up Table 4: Weighted Avg Hours of Use (Vent Fan), By Facility Type and Location (TMY3)</t>
  </si>
  <si>
    <t>Look-Up Table 5: Hours Reduced By Tstat, By Facility Type and Location (TMY3)</t>
  </si>
  <si>
    <t>Look-Up Table 6: Fan Watts By Type and Size (HVLS)</t>
  </si>
  <si>
    <t>Look-Up Table 7: Hours of Use (Circ Fan), By Locatin</t>
  </si>
  <si>
    <t>Precooler present?</t>
  </si>
  <si>
    <t>CBTU (Btu/Cow/Day)</t>
  </si>
  <si>
    <t>Location</t>
  </si>
  <si>
    <t>Fan Size (Inches)</t>
  </si>
  <si>
    <t>CFM</t>
  </si>
  <si>
    <t>Standard Eff. Fan (CFM/W @.1 IWC)</t>
  </si>
  <si>
    <t>High Eff. Fan (CFM/W @.1 IWC)</t>
  </si>
  <si>
    <t>Dairy - Free-Stall or Cross-Ventilated Barn</t>
  </si>
  <si>
    <t>Hog Nursery or Sow House</t>
  </si>
  <si>
    <t>Hog Finishing House</t>
  </si>
  <si>
    <t>Hours &lt;50F</t>
  </si>
  <si>
    <t>Hours 50-70F</t>
  </si>
  <si>
    <t>Hours &gt;,=70F</t>
  </si>
  <si>
    <t>Fan Size (ft)</t>
  </si>
  <si>
    <t>Fan Size (In)</t>
  </si>
  <si>
    <t>Watts (HVLS)</t>
  </si>
  <si>
    <t>Watts (Conventional)</t>
  </si>
  <si>
    <r>
      <t>W</t>
    </r>
    <r>
      <rPr>
        <b/>
        <vertAlign val="subscript"/>
        <sz val="11"/>
        <color theme="1"/>
        <rFont val="Arial"/>
        <family val="2"/>
        <scheme val="minor"/>
      </rPr>
      <t>conv</t>
    </r>
    <r>
      <rPr>
        <b/>
        <sz val="11"/>
        <color theme="1"/>
        <rFont val="Arial"/>
        <family val="2"/>
        <scheme val="minor"/>
      </rPr>
      <t>-W</t>
    </r>
    <r>
      <rPr>
        <b/>
        <vertAlign val="subscript"/>
        <sz val="11"/>
        <color theme="1"/>
        <rFont val="Arial"/>
        <family val="2"/>
        <scheme val="minor"/>
      </rPr>
      <t>HVLS</t>
    </r>
    <r>
      <rPr>
        <b/>
        <sz val="11"/>
        <color theme="1"/>
        <rFont val="Arial"/>
        <family val="2"/>
        <scheme val="minor"/>
      </rPr>
      <t xml:space="preserve"> </t>
    </r>
  </si>
  <si>
    <t>Hours of Use</t>
  </si>
  <si>
    <t>Hagerstown</t>
  </si>
  <si>
    <t>14-23</t>
  </si>
  <si>
    <t>≥ 16 and &lt; 18</t>
  </si>
  <si>
    <r>
      <t xml:space="preserve">192 </t>
    </r>
    <r>
      <rPr>
        <sz val="11"/>
        <color theme="1"/>
        <rFont val="Calibri"/>
        <family val="2"/>
      </rPr>
      <t>≤</t>
    </r>
    <r>
      <rPr>
        <sz val="9.9"/>
        <color theme="1"/>
        <rFont val="Arial"/>
        <family val="2"/>
      </rPr>
      <t xml:space="preserve"> Fan Size &lt; 216</t>
    </r>
  </si>
  <si>
    <t>No</t>
  </si>
  <si>
    <r>
      <t xml:space="preserve">216 </t>
    </r>
    <r>
      <rPr>
        <sz val="11"/>
        <color theme="1"/>
        <rFont val="Calibri"/>
        <family val="2"/>
      </rPr>
      <t>≤</t>
    </r>
    <r>
      <rPr>
        <sz val="9.9"/>
        <color theme="1"/>
        <rFont val="Arial"/>
        <family val="2"/>
      </rPr>
      <t xml:space="preserve"> Fan Size &lt; 240</t>
    </r>
  </si>
  <si>
    <t>36-47</t>
  </si>
  <si>
    <t>Reference Table 2: Hours Reduced by Tstat (Vent Fan), By Facility Type and Location (TMY3)</t>
  </si>
  <si>
    <t>≥ 20 and &lt; 24</t>
  </si>
  <si>
    <r>
      <t xml:space="preserve">240 </t>
    </r>
    <r>
      <rPr>
        <sz val="11"/>
        <color theme="1"/>
        <rFont val="Calibri"/>
        <family val="2"/>
      </rPr>
      <t>≤</t>
    </r>
    <r>
      <rPr>
        <sz val="9.9"/>
        <color theme="1"/>
        <rFont val="Arial"/>
        <family val="2"/>
      </rPr>
      <t xml:space="preserve"> Fan Size &lt; 288</t>
    </r>
  </si>
  <si>
    <t>48-61</t>
  </si>
  <si>
    <t>≥ 24</t>
  </si>
  <si>
    <r>
      <t xml:space="preserve">288 </t>
    </r>
    <r>
      <rPr>
        <sz val="11"/>
        <color theme="1"/>
        <rFont val="Calibri"/>
        <family val="2"/>
      </rPr>
      <t>≤</t>
    </r>
    <r>
      <rPr>
        <sz val="9.9"/>
        <color theme="1"/>
        <rFont val="Arial"/>
        <family val="2"/>
      </rPr>
      <t xml:space="preserve"> Fan Size</t>
    </r>
  </si>
  <si>
    <t>Lookup Table 8: Heat Reclaimer</t>
  </si>
  <si>
    <t>Lookup Table 9: Low Pressure Irrigation</t>
  </si>
  <si>
    <t>Lookup Table 10: Engine Block Heater</t>
  </si>
  <si>
    <t>Lookup Table 11: Dairy Refrigeration Tune-Up</t>
  </si>
  <si>
    <t>Precooler Present?</t>
  </si>
  <si>
    <t>Energy Savings kWh/ (cow*day)</t>
  </si>
  <si>
    <t>Backup heating element</t>
  </si>
  <si>
    <t>Heating Element Factor</t>
  </si>
  <si>
    <t>Water Heater Type</t>
  </si>
  <si>
    <t>Elec. Water Heater Eff.</t>
  </si>
  <si>
    <t>Application</t>
  </si>
  <si>
    <t>Avg Power consumption</t>
  </si>
  <si>
    <t>Hrs/day reduction</t>
  </si>
  <si>
    <t>Usage Factor</t>
  </si>
  <si>
    <t>Milking Days/yr</t>
  </si>
  <si>
    <t>Lbs milk/day/cow</t>
  </si>
  <si>
    <t>Temp Final (F)</t>
  </si>
  <si>
    <t>AEER Compressor (Btu/watt-hour)</t>
  </si>
  <si>
    <t>Energy Savings Factor</t>
  </si>
  <si>
    <t>Milking Equipment Scenario</t>
  </si>
  <si>
    <t>Temp In (F)</t>
  </si>
  <si>
    <t>Heat Pump Water Heater</t>
  </si>
  <si>
    <t>Golf Course</t>
  </si>
  <si>
    <t>Milk Pre-Cooler Only</t>
  </si>
  <si>
    <t>Without Milk Pre-Cooler</t>
  </si>
  <si>
    <t>Unknown</t>
  </si>
  <si>
    <t>Calculations</t>
  </si>
  <si>
    <t>CBTU</t>
  </si>
  <si>
    <r>
      <t>CBTU/EER</t>
    </r>
    <r>
      <rPr>
        <b/>
        <vertAlign val="subscript"/>
        <sz val="11"/>
        <color theme="1"/>
        <rFont val="Arial"/>
        <family val="2"/>
        <scheme val="minor"/>
      </rPr>
      <t>base</t>
    </r>
  </si>
  <si>
    <r>
      <t>CBTU/EER</t>
    </r>
    <r>
      <rPr>
        <b/>
        <vertAlign val="subscript"/>
        <sz val="11"/>
        <color theme="1"/>
        <rFont val="Arial"/>
        <family val="2"/>
        <scheme val="minor"/>
      </rPr>
      <t>ee</t>
    </r>
  </si>
  <si>
    <t>Annual Savings (kWh)</t>
  </si>
  <si>
    <t>Peak Reduction (kW)</t>
  </si>
  <si>
    <t>With/Without Precooler</t>
  </si>
  <si>
    <t>QTY</t>
  </si>
  <si>
    <t>OPHRS</t>
  </si>
  <si>
    <t>ESW</t>
  </si>
  <si>
    <t>HRT</t>
  </si>
  <si>
    <t>Quantity</t>
  </si>
  <si>
    <t>HP-kW Conversion Factor</t>
  </si>
  <si>
    <t>Load Factor</t>
  </si>
  <si>
    <t>Motor Efficiency</t>
  </si>
  <si>
    <t>ESF</t>
  </si>
  <si>
    <t>Daily Hrs</t>
  </si>
  <si>
    <t>Annual Days</t>
  </si>
  <si>
    <t>VSD Controller on Dairy Vacuum Pump</t>
  </si>
  <si>
    <t>QTY (Std fans)</t>
  </si>
  <si>
    <t>Eff (Std fans)</t>
  </si>
  <si>
    <t>CFM Standard</t>
  </si>
  <si>
    <t>CFM High Eff.</t>
  </si>
  <si>
    <t>QTY (Hi Eff fans)</t>
  </si>
  <si>
    <t>Eff (Hi Eff fans)</t>
  </si>
  <si>
    <t>Hours (Tstat)</t>
  </si>
  <si>
    <t>High Efficiency Vent Fans - Fan Savings</t>
  </si>
  <si>
    <t>High Efficiency Vent Fans - Tstat Savings</t>
  </si>
  <si>
    <t>Fans Removed</t>
  </si>
  <si>
    <t>Fans Installed</t>
  </si>
  <si>
    <t>Wconv</t>
  </si>
  <si>
    <t>WHVLS</t>
  </si>
  <si>
    <t>Fan Blade Length</t>
  </si>
  <si>
    <t>Fan Size (inches)</t>
  </si>
  <si>
    <t>Cows Milked Per Day</t>
  </si>
  <si>
    <t>Milking Days per Year</t>
  </si>
  <si>
    <t>ES</t>
  </si>
  <si>
    <t>Backup Heating Element?</t>
  </si>
  <si>
    <t>Water Heater Efficiency</t>
  </si>
  <si>
    <t>Energy to Demand Factor</t>
  </si>
  <si>
    <t>Heat Reclaimer</t>
  </si>
  <si>
    <t>Unit Quantity</t>
  </si>
  <si>
    <t>Dairy Refrigeration System Tune Up</t>
  </si>
  <si>
    <t>Version</t>
  </si>
  <si>
    <t>Original Author:</t>
  </si>
  <si>
    <t>Thomas Anreise</t>
  </si>
  <si>
    <t>QA/QC Engineer(s):</t>
  </si>
  <si>
    <t>Michael Stevenson</t>
  </si>
  <si>
    <t>Primary Developer:</t>
  </si>
  <si>
    <t>Senior Engineer Approval:</t>
  </si>
  <si>
    <t>Reason for Change</t>
  </si>
  <si>
    <t>Change Description</t>
  </si>
  <si>
    <t>Contact, Department</t>
  </si>
  <si>
    <t>Genesis</t>
  </si>
  <si>
    <t>Created calculator tabs for MD Ag Measures from PA TRM</t>
  </si>
  <si>
    <t>Thomas Anreise, BSET</t>
  </si>
  <si>
    <t>QC Review</t>
  </si>
  <si>
    <t>Updates based on QC. Summary page added.</t>
  </si>
  <si>
    <t>Updates based on Navigant feedback.</t>
  </si>
  <si>
    <t>Phase V Launch</t>
  </si>
  <si>
    <t>Updated TRM references, added several measures</t>
  </si>
  <si>
    <t>Meredith Woy</t>
  </si>
  <si>
    <t>Data Import</t>
  </si>
  <si>
    <t>Added Data Import Tab</t>
  </si>
  <si>
    <t>Phase VI Launch</t>
  </si>
  <si>
    <t>No notable changes</t>
  </si>
  <si>
    <t>Meredith Dunn</t>
  </si>
  <si>
    <t>Aesthetic Update</t>
  </si>
  <si>
    <t>Changed colors, adjusted summary tab</t>
  </si>
  <si>
    <t>Data Export</t>
  </si>
  <si>
    <t>Conor McGrail</t>
  </si>
  <si>
    <t>#</t>
  </si>
  <si>
    <t>Measure</t>
  </si>
  <si>
    <t>Used in Savings Calcs</t>
  </si>
  <si>
    <t>CALCULATOR FIELD HEADER NAME - Engineering Fields</t>
  </si>
  <si>
    <t>DSMT Object</t>
  </si>
  <si>
    <t>DSMT Measure Field Label</t>
  </si>
  <si>
    <t>DSMT API Name</t>
  </si>
  <si>
    <t>Data Type</t>
  </si>
  <si>
    <t>Data Type Details</t>
  </si>
  <si>
    <t>Details</t>
  </si>
  <si>
    <t>Value Set (if applicable)</t>
  </si>
  <si>
    <t xml:space="preserve">Vendor Data Sample </t>
  </si>
  <si>
    <t>FE Field Name?</t>
  </si>
  <si>
    <t>VisionDSM Attribute Name</t>
  </si>
  <si>
    <t>AEG Question/Notes</t>
  </si>
  <si>
    <t>High Efficiency Ventilation Fans</t>
  </si>
  <si>
    <t>VFD on Dairy Vacuum Pumps</t>
  </si>
  <si>
    <t>Dairy Refrigeration Tune-up</t>
  </si>
  <si>
    <t>All</t>
  </si>
  <si>
    <t>ΔkWh</t>
  </si>
  <si>
    <t>MLI</t>
  </si>
  <si>
    <t>Annual Electric Energy Savings (kWh)</t>
  </si>
  <si>
    <t>15,3</t>
  </si>
  <si>
    <t>(Annual Electric Energy Savings (kWh)/Quantity)</t>
  </si>
  <si>
    <t>Gross Energy Savings (kWh) - Measure</t>
  </si>
  <si>
    <t>kwh_impact</t>
  </si>
  <si>
    <t>must be divided down to per unit   ?? This is a collision change to kwh_gross</t>
  </si>
  <si>
    <t>x</t>
  </si>
  <si>
    <t>Installation Type</t>
  </si>
  <si>
    <t>Picklist</t>
  </si>
  <si>
    <t>New Construction, Replace Failed Equipment, Retrofit Equipment, Renovation, Early Replacement</t>
  </si>
  <si>
    <t>Time of Sale</t>
  </si>
  <si>
    <t>Install Type</t>
  </si>
  <si>
    <t>install_type</t>
  </si>
  <si>
    <t>type</t>
  </si>
  <si>
    <t>Post Fixture Description</t>
  </si>
  <si>
    <t>Make/Manufacturer</t>
  </si>
  <si>
    <t>Text (# Characters)</t>
  </si>
  <si>
    <t>Rheem</t>
  </si>
  <si>
    <t>Make</t>
  </si>
  <si>
    <t>make</t>
  </si>
  <si>
    <t>Lighting, VFD, HVAC</t>
  </si>
  <si>
    <t>CF Utility</t>
  </si>
  <si>
    <t>Coincident_Factor__c</t>
  </si>
  <si>
    <t>12,6</t>
  </si>
  <si>
    <t>CF-SSP</t>
  </si>
  <si>
    <t>comm_coincidence_factor</t>
  </si>
  <si>
    <t>Air Loss Rate (CFM)</t>
  </si>
  <si>
    <t>16,2</t>
  </si>
  <si>
    <t>cfm</t>
  </si>
  <si>
    <t>Annual Operating Hours (hours/year)</t>
  </si>
  <si>
    <t>EFLH_Cooling__c</t>
  </si>
  <si>
    <t>18,0</t>
  </si>
  <si>
    <t>Annual Hours of Operation</t>
  </si>
  <si>
    <t>hrs_of_use</t>
  </si>
  <si>
    <t>basecase_hrs_of_use</t>
  </si>
  <si>
    <t>Picklist: Multifamily, Laundromat</t>
  </si>
  <si>
    <t>Domestic Hot Water</t>
  </si>
  <si>
    <t xml:space="preserve">Average Daily Hours of Use </t>
  </si>
  <si>
    <t>hrs_per_day</t>
  </si>
  <si>
    <t>HVAC, Chiller</t>
  </si>
  <si>
    <t>Baseline EER</t>
  </si>
  <si>
    <t>14,4</t>
  </si>
  <si>
    <t>EER Baseline</t>
  </si>
  <si>
    <t>basecase_eer</t>
  </si>
  <si>
    <t>Efficient Average Annual Hours of Use</t>
  </si>
  <si>
    <t>Fixture or Controls Equipment Cost</t>
  </si>
  <si>
    <t>Equipment Cost ($)
If EA.Program_Name__c = Instant HVAC Discounts or Instant Lighting Discounts, then Retail Price (from import template) * Quantity</t>
  </si>
  <si>
    <t>Currency</t>
  </si>
  <si>
    <t>Efficient EER</t>
  </si>
  <si>
    <t>eer</t>
  </si>
  <si>
    <t>Efficient Motor Efficiency (%)</t>
  </si>
  <si>
    <t>efficiency</t>
  </si>
  <si>
    <t>Efficient Motor Horsepower (hp)</t>
  </si>
  <si>
    <t>horse_power</t>
  </si>
  <si>
    <t>Line</t>
  </si>
  <si>
    <t>Factor 1</t>
  </si>
  <si>
    <t>Calculator Measure Line</t>
  </si>
  <si>
    <t>line_id</t>
  </si>
  <si>
    <t>Lighting</t>
  </si>
  <si>
    <t>Factor 2</t>
  </si>
  <si>
    <t>Post Fixture Cut Sheet Number</t>
  </si>
  <si>
    <t>unit_number_sel</t>
  </si>
  <si>
    <t>VFD</t>
  </si>
  <si>
    <t xml:space="preserve">Energy Savings Factor </t>
  </si>
  <si>
    <t>VFD -  ESF</t>
  </si>
  <si>
    <t>energy_savings_factor</t>
  </si>
  <si>
    <t xml:space="preserve"> </t>
  </si>
  <si>
    <t>N/A</t>
  </si>
  <si>
    <t>Factor 5</t>
  </si>
  <si>
    <t>Baseline kW per 
Space (kW)</t>
  </si>
  <si>
    <t>baseline_kw_impact</t>
  </si>
  <si>
    <r>
      <t xml:space="preserve">so on a measure basis is this different than the baseline kw?
</t>
    </r>
    <r>
      <rPr>
        <b/>
        <sz val="11"/>
        <rFont val="Calibri"/>
        <family val="2"/>
      </rPr>
      <t>I don't see a baseline kw, only a baseline W
I guess that's what I'm asking… is this just baseline watts x 1000?  If so does Chris/Lisa want both?</t>
    </r>
  </si>
  <si>
    <t>size</t>
  </si>
  <si>
    <t>Number of Cows</t>
  </si>
  <si>
    <t>number_inputs</t>
  </si>
  <si>
    <t>Net to Gross</t>
  </si>
  <si>
    <t>Net_to_Gross__c</t>
  </si>
  <si>
    <t>net_to_gross_ratio</t>
  </si>
  <si>
    <t>will not be sent for CHP 4 catalog IDs (note 3/5/20)</t>
  </si>
  <si>
    <t>Quantity of High Efficiency Fans Installed</t>
  </si>
  <si>
    <t>number_fans_installed</t>
  </si>
  <si>
    <t>ask phil to create</t>
  </si>
  <si>
    <t>Quantity of Standard Fans Removed</t>
  </si>
  <si>
    <t>number_fans_removed</t>
  </si>
  <si>
    <t>Refrigeration Type</t>
  </si>
  <si>
    <t>With Precooler, Without Precooler</t>
  </si>
  <si>
    <t>With Precooler</t>
  </si>
  <si>
    <t>ΔkWUtility</t>
  </si>
  <si>
    <t>SC Peak Demand Savings (kW)</t>
  </si>
  <si>
    <t>Gross Demand Reduction Summer(kW) - Measure</t>
  </si>
  <si>
    <t>kw_impact</t>
  </si>
  <si>
    <r>
      <t>Is there any kw savings for pre rinse spray valves?</t>
    </r>
    <r>
      <rPr>
        <b/>
        <sz val="11"/>
        <rFont val="Calibri"/>
        <family val="2"/>
      </rPr>
      <t xml:space="preserve">
kW values are deemed to be 0, so no kW savings</t>
    </r>
  </si>
  <si>
    <t>Thermostat Installed</t>
  </si>
  <si>
    <t>Yes, No</t>
  </si>
  <si>
    <t>thermostat_in_use</t>
  </si>
  <si>
    <t>ΔkWPJM Summer</t>
  </si>
  <si>
    <t>SC Peak Demand Savings (kW) -RTO/ISO</t>
  </si>
  <si>
    <t>Kw_pjm_savings_summer </t>
  </si>
  <si>
    <t>FE EMV flagged measures that should have these values but no protocol yet.  Track on punch list for later.</t>
  </si>
  <si>
    <t>???</t>
  </si>
  <si>
    <t>ΔkWPJM Winter</t>
  </si>
  <si>
    <t>WC Peak Demand Savings (kW) -RTO/ISO</t>
  </si>
  <si>
    <t>Kw_pjm_savings_winter</t>
  </si>
  <si>
    <t>Measure Name Text</t>
  </si>
  <si>
    <t>Convection Oven</t>
  </si>
  <si>
    <t>Description</t>
  </si>
  <si>
    <t>description</t>
  </si>
  <si>
    <t>Post Unique Fixture Identifier</t>
  </si>
  <si>
    <t>Model</t>
  </si>
  <si>
    <t>A34ft</t>
  </si>
  <si>
    <t>model</t>
  </si>
  <si>
    <t>X</t>
  </si>
  <si>
    <t>OrderLineId</t>
  </si>
  <si>
    <t>Order Number</t>
  </si>
  <si>
    <t>order_number</t>
  </si>
  <si>
    <t>I added an X to pre-rinse sprayer. Pls confirm OK.</t>
  </si>
  <si>
    <t>quantity</t>
  </si>
  <si>
    <t>Project End Date (EA)
If EA.Program_Name__c = Instant HVAC Discounts or Instant Lighting Discounts, then EA.Purchase_Date__c</t>
  </si>
  <si>
    <t>Project_End_Date_EA__c</t>
  </si>
  <si>
    <t>MM/DD/YYYY</t>
  </si>
  <si>
    <t>Installation Date</t>
  </si>
  <si>
    <t>date_installed</t>
  </si>
  <si>
    <t>needed for all measures.</t>
  </si>
  <si>
    <t>SampleId</t>
  </si>
  <si>
    <t>PE-006400-EE-33-O</t>
  </si>
  <si>
    <t>WBS Number</t>
  </si>
  <si>
    <t>wbs_number</t>
  </si>
  <si>
    <t>Fixture or Controls Incentive</t>
  </si>
  <si>
    <t>Total Incentive Cap</t>
  </si>
  <si>
    <t>Formula</t>
  </si>
  <si>
    <t>elec_util_cust_incentive</t>
  </si>
  <si>
    <t>Need to divide by quantity to send per unit to AEG in interface (capped)</t>
  </si>
  <si>
    <t>Total Incentive</t>
  </si>
  <si>
    <t>Total_Incentive_c</t>
  </si>
  <si>
    <t xml:space="preserve">Uncapped Incentive Amount </t>
  </si>
  <si>
    <t>elec_util_cust_incentive_5</t>
  </si>
  <si>
    <t xml:space="preserve">NEW added 7/8/2019 - for uncapped incentive amount </t>
  </si>
  <si>
    <t>CHP</t>
  </si>
  <si>
    <t>CHP Design designed operating efficiency</t>
  </si>
  <si>
    <t>Annual Operating Days per Year</t>
  </si>
  <si>
    <t>Days per Year</t>
  </si>
  <si>
    <t>Days_per_year</t>
  </si>
  <si>
    <t>Will have to create in VDSM *</t>
  </si>
  <si>
    <t>Factor 4</t>
  </si>
  <si>
    <t xml:space="preserve">Number </t>
  </si>
  <si>
    <t>Energy_to_demand_factor</t>
  </si>
  <si>
    <t>Percent</t>
  </si>
  <si>
    <t xml:space="preserve">unit_energy_consumption_factor </t>
  </si>
  <si>
    <t>Precooler</t>
  </si>
  <si>
    <t>Check box</t>
  </si>
  <si>
    <t>1,0</t>
  </si>
  <si>
    <t>precooler</t>
  </si>
  <si>
    <t>Factor 3</t>
  </si>
  <si>
    <t>Energy savings for specified system</t>
  </si>
  <si>
    <t xml:space="preserve">final_energy_savings </t>
  </si>
  <si>
    <t>cows</t>
  </si>
  <si>
    <t>Factor 7</t>
  </si>
  <si>
    <t>Heating element factor</t>
  </si>
  <si>
    <t>heating_element_factor</t>
  </si>
  <si>
    <t xml:space="preserve">	
Factor 1</t>
  </si>
  <si>
    <t>acres</t>
  </si>
  <si>
    <t>PSI Base</t>
  </si>
  <si>
    <t>PSI_Base</t>
  </si>
  <si>
    <t>PSI efficient</t>
  </si>
  <si>
    <t>PSI_efficient</t>
  </si>
  <si>
    <t>Factor 6</t>
  </si>
  <si>
    <t>Pounds of milk per day</t>
  </si>
  <si>
    <t>pounds_milk_per_day</t>
  </si>
  <si>
    <t>Specific heat of milk</t>
  </si>
  <si>
    <t>specific_milk_heat</t>
  </si>
  <si>
    <t>Temperature of supplied milk</t>
  </si>
  <si>
    <t>Temp_milk_supply</t>
  </si>
  <si>
    <t>Stored temperature of cooled milk</t>
  </si>
  <si>
    <t>14,5</t>
  </si>
  <si>
    <t>Stored_temp_cooled_milk</t>
  </si>
  <si>
    <t>VFD milk pump</t>
  </si>
  <si>
    <t>VFD_milk_pump</t>
  </si>
  <si>
    <t>Gov't, Non-Profit, Institutional:</t>
  </si>
  <si>
    <t>Government</t>
  </si>
  <si>
    <t>None</t>
  </si>
  <si>
    <t>Prescriptive Incentive ($)</t>
  </si>
  <si>
    <r>
      <t xml:space="preserve">Total Incentive ($)
</t>
    </r>
    <r>
      <rPr>
        <b/>
        <sz val="8"/>
        <color theme="0"/>
        <rFont val="Arial"/>
        <family val="2"/>
      </rPr>
      <t>including GNI Adder</t>
    </r>
  </si>
  <si>
    <t>Total Project Cost*</t>
  </si>
  <si>
    <t>GNI Adder ($):</t>
  </si>
  <si>
    <t>Uncapped Incentive</t>
  </si>
  <si>
    <t>Non-Profit</t>
  </si>
  <si>
    <t>Institutional</t>
  </si>
  <si>
    <t>*denotes required fields</t>
  </si>
  <si>
    <t>Per Unit Equipment Cost*</t>
  </si>
  <si>
    <t>Updated data export, adjusted equipment cost on summary tab, added GNI adder, modified formatting</t>
  </si>
  <si>
    <t>Phase VI Final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</si>
</sst>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6" formatCode="&quot;$&quot;#,##0_);[Red]\(&quot;$&quot;#,##0\)"/>
    <numFmt numFmtId="44" formatCode="_(&quot;$&quot;* #,##0.00_);_(&quot;$&quot;* \(#,##0.00\);_(&quot;$&quot;* &quot;-&quot;??_);_(@_)"/>
    <numFmt numFmtId="43" formatCode="_(* #,##0.00_);_(* \(#,##0.00\);_(* &quot;-&quot;??_);_(@_)"/>
    <numFmt numFmtId="164" formatCode="_(* #,##0_);_(* \(#,##0\);_(* &quot;-&quot;??_);_(@_)"/>
    <numFmt numFmtId="165" formatCode="0.0"/>
    <numFmt numFmtId="166" formatCode="_(* #,##0.0000_);_(* \(#,##0.0000\);_(* &quot;-&quot;??_);_(@_)"/>
    <numFmt numFmtId="167" formatCode="0.000"/>
    <numFmt numFmtId="168" formatCode="0.0000"/>
    <numFmt numFmtId="169" formatCode="&quot;$&quot;#,##0.00"/>
    <numFmt numFmtId="170" formatCode="&quot;$&quot;#,##0"/>
    <numFmt numFmtId="171" formatCode="_(* #,##0.00_);_(* \(#,##0.00\);_(* \-??_);_(@_)"/>
    <numFmt numFmtId="172" formatCode="_(\$* #,##0.00_);_(\$* \(#,##0.00\);_(\$* \-??_);_(@_)"/>
    <numFmt numFmtId="173" formatCode="0.0000000000"/>
    <numFmt numFmtId="174" formatCode="m\-d\-yy"/>
    <numFmt numFmtId="175" formatCode="_(* #,##0.0_);_(* \(#,##0.00\);_(* &quot;-&quot;??_);_(@_)"/>
    <numFmt numFmtId="176" formatCode="General_)"/>
    <numFmt numFmtId="177" formatCode="&quot;fl&quot;#,##0_);\(&quot;fl&quot;#,##0\)"/>
    <numFmt numFmtId="178" formatCode="&quot;fl&quot;#,##0_);[Red]\(&quot;fl&quot;#,##0\)"/>
    <numFmt numFmtId="179" formatCode="_-* #,##0_-;\-* #,##0_-;_-* &quot;-&quot;_-;_-@_-"/>
    <numFmt numFmtId="180" formatCode="_-* #,##0.0_-;\-* #,##0.0_-;_-* &quot;-&quot;??_-;_-@_-"/>
    <numFmt numFmtId="181" formatCode="#,##0.00&quot; $&quot;;\-#,##0.00&quot; $&quot;"/>
    <numFmt numFmtId="182" formatCode="0.00_)"/>
    <numFmt numFmtId="183" formatCode="dd"/>
    <numFmt numFmtId="184" formatCode="_(&quot;$&quot;* #,##0.00000_);_(&quot;$&quot;* \(#,##0.00000\);_(&quot;$&quot;* &quot;-&quot;??_);_(@_)"/>
    <numFmt numFmtId="185" formatCode="_(&quot;$&quot;* #,##0.0000_);_(&quot;$&quot;* \(#,##0.0000\);_(&quot;$&quot;* &quot;-&quot;??_);_(@_)"/>
    <numFmt numFmtId="186" formatCode="#,##0.0000"/>
    <numFmt numFmtId="187" formatCode="_-[$€-2]* #,##0.00_-;\-[$€-2]* #,##0.00_-;_-[$€-2]* &quot;-&quot;??_-"/>
    <numFmt numFmtId="188" formatCode="#,##0.000"/>
    <numFmt numFmtId="189" formatCode="0.000000"/>
    <numFmt numFmtId="190" formatCode="_(* #,##0.000_);_(* \(#,##0.000\);_(* &quot;-&quot;??_);_(@_)"/>
    <numFmt numFmtId="191" formatCode="_(* #,##0.000000_);_(* \(#,##0.000000\);_(* &quot;-&quot;??_);_(@_)"/>
    <numFmt numFmtId="192" formatCode="#,##0.000_);\(#,##0.000\)"/>
    <numFmt numFmtId="193" formatCode="#,##0.000000_);\(#,##0.000000\)"/>
    <numFmt numFmtId="194" formatCode="#,##0.000000"/>
    <numFmt numFmtId="195" formatCode="0.00000"/>
  </numFmts>
  <fonts count="103">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color theme="1"/>
      <name val="Arial"/>
      <family val="2"/>
      <scheme val="minor"/>
    </font>
    <font>
      <sz val="9"/>
      <color theme="1"/>
      <name val="Arial"/>
      <family val="2"/>
      <scheme val="minor"/>
    </font>
    <font>
      <sz val="9"/>
      <color indexed="81"/>
      <name val="Tahoma"/>
      <family val="2"/>
    </font>
    <font>
      <b/>
      <sz val="9"/>
      <color indexed="81"/>
      <name val="Tahoma"/>
      <family val="2"/>
    </font>
    <font>
      <b/>
      <vertAlign val="subscript"/>
      <sz val="11"/>
      <color theme="1"/>
      <name val="Arial"/>
      <family val="2"/>
      <scheme val="minor"/>
    </font>
    <font>
      <sz val="12"/>
      <color theme="5"/>
      <name val="Arial"/>
      <family val="2"/>
      <scheme val="minor"/>
    </font>
    <font>
      <b/>
      <sz val="9"/>
      <color theme="1"/>
      <name val="Arial"/>
      <family val="2"/>
      <scheme val="minor"/>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1"/>
      <color rgb="FF3083BD"/>
      <name val="Arial"/>
      <family val="2"/>
    </font>
    <font>
      <sz val="11"/>
      <name val="Arial"/>
      <family val="2"/>
      <scheme val="minor"/>
    </font>
    <font>
      <sz val="11"/>
      <color rgb="FF000000"/>
      <name val="Calibri"/>
      <family val="2"/>
    </font>
    <font>
      <sz val="11"/>
      <name val="Calibri"/>
      <family val="2"/>
    </font>
    <font>
      <b/>
      <sz val="11"/>
      <name val="Arial"/>
      <family val="2"/>
      <scheme val="minor"/>
    </font>
    <font>
      <b/>
      <sz val="14"/>
      <name val="Arial"/>
      <family val="2"/>
    </font>
    <font>
      <strike/>
      <sz val="11"/>
      <name val="Calibri"/>
      <family val="2"/>
    </font>
    <font>
      <sz val="12"/>
      <name val="Calibri"/>
      <family val="2"/>
    </font>
    <font>
      <sz val="14"/>
      <name val="Calibri"/>
      <family val="2"/>
    </font>
    <font>
      <b/>
      <sz val="11"/>
      <name val="Calibri"/>
      <family val="2"/>
    </font>
    <font>
      <sz val="14"/>
      <color rgb="FFFF0000"/>
      <name val="Calibri"/>
      <family val="2"/>
    </font>
    <font>
      <b/>
      <i/>
      <sz val="11"/>
      <name val="Calibri"/>
      <family val="2"/>
    </font>
    <font>
      <i/>
      <sz val="10"/>
      <name val="Arial"/>
      <family val="2"/>
    </font>
    <font>
      <sz val="11"/>
      <color rgb="FFFF0000"/>
      <name val="Calibri"/>
      <family val="2"/>
    </font>
    <font>
      <b/>
      <sz val="11"/>
      <color rgb="FFFF0000"/>
      <name val="Arial"/>
      <family val="2"/>
    </font>
    <font>
      <b/>
      <i/>
      <sz val="10"/>
      <color rgb="FF0000FF"/>
      <name val="Arial"/>
      <family val="2"/>
    </font>
    <font>
      <sz val="9"/>
      <name val="Arial"/>
      <family val="2"/>
    </font>
    <font>
      <sz val="11"/>
      <color theme="1"/>
      <name val="Calibri"/>
      <family val="2"/>
    </font>
    <font>
      <sz val="9.9"/>
      <color theme="1"/>
      <name val="Arial"/>
      <family val="2"/>
    </font>
    <font>
      <b/>
      <sz val="11"/>
      <color theme="0"/>
      <name val="Arial"/>
      <family val="2"/>
    </font>
    <font>
      <b/>
      <sz val="11"/>
      <name val="Arial"/>
      <family val="2"/>
    </font>
    <font>
      <sz val="11"/>
      <color theme="0"/>
      <name val="Arial"/>
      <family val="2"/>
    </font>
    <font>
      <b/>
      <sz val="22"/>
      <name val="Arial"/>
      <family val="2"/>
      <scheme val="minor"/>
    </font>
    <font>
      <b/>
      <u/>
      <sz val="27"/>
      <name val="Arial"/>
      <family val="2"/>
      <scheme val="minor"/>
    </font>
    <font>
      <b/>
      <u/>
      <sz val="16"/>
      <name val="Arial"/>
      <family val="2"/>
      <scheme val="minor"/>
    </font>
    <font>
      <b/>
      <sz val="8"/>
      <color theme="0"/>
      <name val="Arial"/>
      <family val="2"/>
    </font>
    <font>
      <sz val="8"/>
      <name val="Arial"/>
      <family val="2"/>
      <scheme val="minor"/>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5CB8"/>
        <bgColor indexed="64"/>
      </patternFill>
    </fill>
    <fill>
      <patternFill patternType="solid">
        <fgColor theme="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502">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0" fontId="20" fillId="0" borderId="0"/>
    <xf numFmtId="0" fontId="20" fillId="0" borderId="0"/>
    <xf numFmtId="0" fontId="20" fillId="0" borderId="0"/>
    <xf numFmtId="0" fontId="1" fillId="0" borderId="0"/>
    <xf numFmtId="9" fontId="20" fillId="0" borderId="0" applyFont="0" applyFill="0" applyBorder="0" applyAlignment="0" applyProtection="0"/>
    <xf numFmtId="9" fontId="20" fillId="0" borderId="0" applyFont="0" applyFill="0" applyBorder="0" applyAlignment="0" applyProtection="0"/>
    <xf numFmtId="0" fontId="19" fillId="0" borderId="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39"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7" fillId="46"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53" borderId="0" applyNumberFormat="0" applyBorder="0" applyAlignment="0" applyProtection="0"/>
    <xf numFmtId="0" fontId="28" fillId="37" borderId="0" applyNumberFormat="0" applyBorder="0" applyAlignment="0" applyProtection="0"/>
    <xf numFmtId="0" fontId="29" fillId="54" borderId="23" applyNumberFormat="0" applyAlignment="0" applyProtection="0"/>
    <xf numFmtId="0" fontId="30" fillId="55" borderId="24" applyNumberFormat="0" applyAlignment="0" applyProtection="0"/>
    <xf numFmtId="44" fontId="19" fillId="0" borderId="0" applyFont="0" applyFill="0" applyBorder="0" applyAlignment="0" applyProtection="0"/>
    <xf numFmtId="44" fontId="26" fillId="0" borderId="0" applyFont="0" applyFill="0" applyBorder="0" applyAlignment="0" applyProtection="0"/>
    <xf numFmtId="0" fontId="31" fillId="0" borderId="0" applyNumberFormat="0" applyFill="0" applyBorder="0" applyAlignment="0" applyProtection="0"/>
    <xf numFmtId="0" fontId="32" fillId="38" borderId="0" applyNumberFormat="0" applyBorder="0" applyAlignment="0" applyProtection="0"/>
    <xf numFmtId="0" fontId="33" fillId="0" borderId="25" applyNumberFormat="0" applyFill="0" applyAlignment="0" applyProtection="0"/>
    <xf numFmtId="0" fontId="34" fillId="0" borderId="26" applyNumberFormat="0" applyFill="0" applyAlignment="0" applyProtection="0"/>
    <xf numFmtId="0" fontId="35" fillId="0" borderId="27" applyNumberFormat="0" applyFill="0" applyAlignment="0" applyProtection="0"/>
    <xf numFmtId="0" fontId="35" fillId="0" borderId="0" applyNumberFormat="0" applyFill="0" applyBorder="0" applyAlignment="0" applyProtection="0"/>
    <xf numFmtId="0" fontId="36" fillId="41" borderId="23" applyNumberFormat="0" applyAlignment="0" applyProtection="0"/>
    <xf numFmtId="0" fontId="37" fillId="0" borderId="28" applyNumberFormat="0" applyFill="0" applyAlignment="0" applyProtection="0"/>
    <xf numFmtId="0" fontId="38" fillId="56"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57" borderId="29" applyNumberFormat="0" applyFont="0" applyAlignment="0" applyProtection="0"/>
    <xf numFmtId="0" fontId="39" fillId="54" borderId="30" applyNumberFormat="0" applyAlignment="0" applyProtection="0"/>
    <xf numFmtId="9" fontId="19" fillId="0" borderId="0" applyFont="0" applyFill="0" applyBorder="0" applyAlignment="0" applyProtection="0"/>
    <xf numFmtId="0" fontId="40" fillId="0" borderId="0" applyNumberFormat="0" applyFill="0" applyBorder="0" applyAlignment="0" applyProtection="0"/>
    <xf numFmtId="0" fontId="41" fillId="0" borderId="31" applyNumberFormat="0" applyFill="0" applyAlignment="0" applyProtection="0"/>
    <xf numFmtId="0" fontId="42" fillId="0" borderId="0" applyNumberForma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50" fillId="0" borderId="0"/>
    <xf numFmtId="0" fontId="1" fillId="0" borderId="0"/>
    <xf numFmtId="0" fontId="26" fillId="0" borderId="0"/>
    <xf numFmtId="171" fontId="26"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1" fontId="54" fillId="0" borderId="0" applyFill="0" applyBorder="0" applyAlignment="0" applyProtection="0"/>
    <xf numFmtId="171" fontId="54"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1" fontId="54" fillId="0" borderId="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1" fontId="54" fillId="0" borderId="0" applyFill="0" applyBorder="0" applyAlignment="0" applyProtection="0"/>
    <xf numFmtId="43" fontId="19" fillId="0" borderId="0" applyFont="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43" fontId="26" fillId="0" borderId="0" applyFont="0" applyFill="0" applyBorder="0" applyAlignment="0" applyProtection="0"/>
    <xf numFmtId="171" fontId="54" fillId="0" borderId="0" applyFill="0" applyBorder="0" applyAlignment="0" applyProtection="0"/>
    <xf numFmtId="171" fontId="54" fillId="0" borderId="0" applyFill="0" applyBorder="0" applyAlignment="0" applyProtection="0"/>
    <xf numFmtId="171" fontId="54" fillId="0" borderId="0" applyFill="0" applyBorder="0" applyAlignment="0" applyProtection="0"/>
    <xf numFmtId="172" fontId="54"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6" fillId="0" borderId="0" applyFont="0" applyFill="0" applyBorder="0" applyAlignment="0" applyProtection="0"/>
    <xf numFmtId="172" fontId="54" fillId="0" borderId="0" applyFill="0" applyBorder="0" applyAlignment="0" applyProtection="0"/>
    <xf numFmtId="44" fontId="19" fillId="0" borderId="0" applyFont="0" applyFill="0" applyBorder="0" applyAlignment="0" applyProtection="0"/>
    <xf numFmtId="44" fontId="26" fillId="0" borderId="0" applyFont="0" applyFill="0" applyBorder="0" applyAlignment="0" applyProtection="0"/>
    <xf numFmtId="172" fontId="54" fillId="0" borderId="0" applyFill="0" applyBorder="0" applyAlignment="0" applyProtection="0"/>
    <xf numFmtId="44" fontId="26" fillId="0" borderId="0" applyFont="0" applyFill="0" applyBorder="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alignment vertical="top"/>
      <protection locked="0"/>
    </xf>
    <xf numFmtId="37" fontId="58" fillId="0" borderId="0"/>
    <xf numFmtId="0" fontId="59" fillId="0" borderId="0"/>
    <xf numFmtId="0" fontId="60" fillId="0" borderId="0"/>
    <xf numFmtId="0" fontId="60" fillId="0" borderId="0"/>
    <xf numFmtId="0" fontId="60" fillId="0" borderId="0"/>
    <xf numFmtId="0" fontId="60" fillId="0" borderId="0"/>
    <xf numFmtId="0" fontId="60" fillId="0" borderId="0"/>
    <xf numFmtId="0" fontId="1" fillId="0" borderId="0"/>
    <xf numFmtId="0" fontId="1"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54" fillId="0" borderId="0" applyFill="0" applyBorder="0" applyAlignment="0" applyProtection="0"/>
    <xf numFmtId="9" fontId="19"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165" fontId="61" fillId="0" borderId="0" applyFont="0" applyFill="0" applyBorder="0" applyAlignment="0" applyProtection="0">
      <alignment horizontal="right"/>
    </xf>
    <xf numFmtId="2" fontId="61" fillId="0" borderId="0" applyFont="0" applyFill="0" applyBorder="0" applyAlignment="0" applyProtection="0">
      <alignment horizontal="right"/>
    </xf>
    <xf numFmtId="0" fontId="1" fillId="36" borderId="0" applyNumberFormat="0" applyBorder="0" applyAlignment="0" applyProtection="0"/>
    <xf numFmtId="0" fontId="26"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6"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6" fillId="38"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26" fillId="39" borderId="0" applyNumberFormat="0" applyBorder="0" applyAlignment="0" applyProtection="0"/>
    <xf numFmtId="0" fontId="1" fillId="39" borderId="0" applyNumberFormat="0" applyBorder="0" applyAlignment="0" applyProtection="0"/>
    <xf numFmtId="0" fontId="1" fillId="44" borderId="0" applyNumberFormat="0" applyBorder="0" applyAlignment="0" applyProtection="0"/>
    <xf numFmtId="0" fontId="26" fillId="44" borderId="0" applyNumberFormat="0" applyBorder="0" applyAlignment="0" applyProtection="0"/>
    <xf numFmtId="0" fontId="1" fillId="44" borderId="0" applyNumberFormat="0" applyBorder="0" applyAlignment="0" applyProtection="0"/>
    <xf numFmtId="0" fontId="17" fillId="44" borderId="0" applyNumberFormat="0" applyBorder="0" applyAlignment="0" applyProtection="0"/>
    <xf numFmtId="0" fontId="27" fillId="44" borderId="0" applyNumberFormat="0" applyBorder="0" applyAlignment="0" applyProtection="0"/>
    <xf numFmtId="0" fontId="17" fillId="44" borderId="0" applyNumberFormat="0" applyBorder="0" applyAlignment="0" applyProtection="0"/>
    <xf numFmtId="0" fontId="17" fillId="47" borderId="0" applyNumberFormat="0" applyBorder="0" applyAlignment="0" applyProtection="0"/>
    <xf numFmtId="0" fontId="27" fillId="47" borderId="0" applyNumberFormat="0" applyBorder="0" applyAlignment="0" applyProtection="0"/>
    <xf numFmtId="0" fontId="17" fillId="47" borderId="0" applyNumberFormat="0" applyBorder="0" applyAlignment="0" applyProtection="0"/>
    <xf numFmtId="0" fontId="17" fillId="49" borderId="0" applyNumberFormat="0" applyBorder="0" applyAlignment="0" applyProtection="0"/>
    <xf numFmtId="0" fontId="27" fillId="49" borderId="0" applyNumberFormat="0" applyBorder="0" applyAlignment="0" applyProtection="0"/>
    <xf numFmtId="0" fontId="17" fillId="49" borderId="0" applyNumberFormat="0" applyBorder="0" applyAlignment="0" applyProtection="0"/>
    <xf numFmtId="173" fontId="62" fillId="59" borderId="43">
      <alignment horizontal="center" vertical="center"/>
    </xf>
    <xf numFmtId="174" fontId="53" fillId="59" borderId="43">
      <alignment horizontal="center" vertical="center"/>
    </xf>
    <xf numFmtId="175" fontId="63" fillId="0" borderId="0" applyFill="0" applyBorder="0" applyAlignment="0"/>
    <xf numFmtId="176" fontId="63" fillId="0" borderId="0" applyFill="0" applyBorder="0" applyAlignment="0"/>
    <xf numFmtId="167" fontId="63" fillId="0" borderId="0" applyFill="0" applyBorder="0" applyAlignment="0"/>
    <xf numFmtId="177" fontId="63" fillId="0" borderId="0" applyFill="0" applyBorder="0" applyAlignment="0"/>
    <xf numFmtId="178" fontId="63" fillId="0" borderId="0" applyFill="0" applyBorder="0" applyAlignment="0"/>
    <xf numFmtId="175" fontId="63" fillId="0" borderId="0" applyFill="0" applyBorder="0" applyAlignment="0"/>
    <xf numFmtId="178" fontId="64" fillId="0" borderId="0" applyFill="0" applyBorder="0" applyAlignment="0"/>
    <xf numFmtId="176" fontId="63" fillId="0" borderId="0" applyFill="0" applyBorder="0" applyAlignment="0"/>
    <xf numFmtId="175" fontId="6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1" fontId="19" fillId="0" borderId="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3" fontId="19" fillId="0" borderId="0" applyFont="0" applyFill="0" applyBorder="0" applyAlignment="0" applyProtection="0"/>
    <xf numFmtId="3" fontId="61" fillId="0" borderId="0" applyFont="0" applyFill="0" applyBorder="0" applyAlignment="0" applyProtection="0">
      <alignment horizontal="right"/>
    </xf>
    <xf numFmtId="176" fontId="63"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19" fillId="0" borderId="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2" fontId="19" fillId="0" borderId="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0" fontId="61" fillId="0" borderId="0"/>
    <xf numFmtId="6" fontId="66" fillId="0" borderId="0">
      <protection locked="0"/>
    </xf>
    <xf numFmtId="14" fontId="67" fillId="0" borderId="0" applyFill="0" applyBorder="0" applyAlignment="0"/>
    <xf numFmtId="179" fontId="19" fillId="0" borderId="44">
      <alignment vertical="center"/>
    </xf>
    <xf numFmtId="175" fontId="63" fillId="0" borderId="0" applyFill="0" applyBorder="0" applyAlignment="0"/>
    <xf numFmtId="176" fontId="63" fillId="0" borderId="0" applyFill="0" applyBorder="0" applyAlignment="0"/>
    <xf numFmtId="175" fontId="63" fillId="0" borderId="0" applyFill="0" applyBorder="0" applyAlignment="0"/>
    <xf numFmtId="178" fontId="64" fillId="0" borderId="0" applyFill="0" applyBorder="0" applyAlignment="0"/>
    <xf numFmtId="176" fontId="63" fillId="0" borderId="0" applyFill="0" applyBorder="0" applyAlignment="0"/>
    <xf numFmtId="180" fontId="19" fillId="0" borderId="0">
      <protection locked="0"/>
    </xf>
    <xf numFmtId="38" fontId="61" fillId="58" borderId="0" applyNumberFormat="0" applyBorder="0" applyAlignment="0" applyProtection="0"/>
    <xf numFmtId="38" fontId="61" fillId="58" borderId="0" applyNumberFormat="0" applyBorder="0" applyAlignment="0" applyProtection="0"/>
    <xf numFmtId="0" fontId="68" fillId="0" borderId="0" applyNumberFormat="0" applyFill="0" applyBorder="0" applyAlignment="0" applyProtection="0"/>
    <xf numFmtId="0" fontId="51" fillId="0" borderId="42" applyNumberFormat="0" applyAlignment="0" applyProtection="0">
      <alignment horizontal="left" vertical="center"/>
    </xf>
    <xf numFmtId="0" fontId="51" fillId="0" borderId="37">
      <alignment horizontal="left" vertical="center"/>
    </xf>
    <xf numFmtId="0" fontId="51" fillId="0" borderId="37">
      <alignment horizontal="left" vertical="center"/>
    </xf>
    <xf numFmtId="181" fontId="19" fillId="0" borderId="0">
      <protection locked="0"/>
    </xf>
    <xf numFmtId="181" fontId="19" fillId="0" borderId="0">
      <protection locked="0"/>
    </xf>
    <xf numFmtId="0" fontId="69" fillId="0" borderId="45" applyNumberFormat="0" applyFill="0" applyAlignment="0" applyProtection="0"/>
    <xf numFmtId="10" fontId="61" fillId="60" borderId="10" applyNumberFormat="0" applyBorder="0" applyAlignment="0" applyProtection="0"/>
    <xf numFmtId="10" fontId="61" fillId="60" borderId="10" applyNumberFormat="0" applyBorder="0" applyAlignment="0" applyProtection="0"/>
    <xf numFmtId="175" fontId="63" fillId="0" borderId="0" applyFill="0" applyBorder="0" applyAlignment="0"/>
    <xf numFmtId="176" fontId="63" fillId="0" borderId="0" applyFill="0" applyBorder="0" applyAlignment="0"/>
    <xf numFmtId="175" fontId="63" fillId="0" borderId="0" applyFill="0" applyBorder="0" applyAlignment="0"/>
    <xf numFmtId="178" fontId="64" fillId="0" borderId="0" applyFill="0" applyBorder="0" applyAlignment="0"/>
    <xf numFmtId="176" fontId="63" fillId="0" borderId="0" applyFill="0" applyBorder="0" applyAlignment="0"/>
    <xf numFmtId="182" fontId="70"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 fillId="0" borderId="0"/>
    <xf numFmtId="0" fontId="5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19" fillId="0" borderId="0"/>
    <xf numFmtId="0" fontId="71" fillId="0" borderId="0"/>
    <xf numFmtId="0" fontId="19" fillId="0" borderId="0"/>
    <xf numFmtId="0" fontId="19" fillId="0" borderId="0"/>
    <xf numFmtId="0" fontId="1" fillId="0" borderId="0"/>
    <xf numFmtId="0" fontId="19" fillId="0" borderId="0"/>
    <xf numFmtId="0" fontId="19" fillId="0" borderId="0"/>
    <xf numFmtId="0" fontId="19" fillId="0" borderId="0"/>
    <xf numFmtId="0" fontId="1" fillId="0" borderId="0"/>
    <xf numFmtId="0" fontId="19" fillId="0" borderId="0"/>
    <xf numFmtId="0" fontId="61" fillId="0" borderId="0"/>
    <xf numFmtId="0" fontId="61" fillId="0" borderId="0"/>
    <xf numFmtId="0" fontId="19" fillId="0" borderId="0"/>
    <xf numFmtId="0" fontId="71" fillId="0" borderId="0"/>
    <xf numFmtId="0" fontId="19" fillId="0" borderId="0" applyNumberFormat="0" applyFill="0" applyBorder="0" applyAlignment="0" applyProtection="0"/>
    <xf numFmtId="0" fontId="1" fillId="0" borderId="0"/>
    <xf numFmtId="0" fontId="72" fillId="0" borderId="0"/>
    <xf numFmtId="0" fontId="1" fillId="0" borderId="0"/>
    <xf numFmtId="0" fontId="19" fillId="0" borderId="0" applyNumberFormat="0" applyFill="0" applyBorder="0" applyAlignment="0" applyProtection="0"/>
    <xf numFmtId="0" fontId="19" fillId="0" borderId="0"/>
    <xf numFmtId="0" fontId="19" fillId="0" borderId="0"/>
    <xf numFmtId="0" fontId="19" fillId="0" borderId="0"/>
    <xf numFmtId="0" fontId="1" fillId="0" borderId="0"/>
    <xf numFmtId="0" fontId="1" fillId="0" borderId="0"/>
    <xf numFmtId="0" fontId="1" fillId="0" borderId="0"/>
    <xf numFmtId="10" fontId="61" fillId="60" borderId="10" applyNumberFormat="0" applyBorder="0" applyAlignment="0" applyProtection="0"/>
    <xf numFmtId="10" fontId="61" fillId="60" borderId="10" applyNumberFormat="0" applyBorder="0" applyAlignment="0" applyProtection="0"/>
    <xf numFmtId="0" fontId="51" fillId="0" borderId="37">
      <alignment horizontal="left" vertical="center"/>
    </xf>
    <xf numFmtId="0" fontId="51" fillId="0" borderId="37">
      <alignment horizontal="left" vertical="center"/>
    </xf>
    <xf numFmtId="0" fontId="19" fillId="0" borderId="0"/>
    <xf numFmtId="0" fontId="19" fillId="0" borderId="0"/>
    <xf numFmtId="0" fontId="19" fillId="0" borderId="0"/>
    <xf numFmtId="0" fontId="26" fillId="0" borderId="0"/>
    <xf numFmtId="0" fontId="1" fillId="0" borderId="0"/>
    <xf numFmtId="0" fontId="1" fillId="0" borderId="0"/>
    <xf numFmtId="0" fontId="1" fillId="0" borderId="0"/>
    <xf numFmtId="0" fontId="19" fillId="0" borderId="0"/>
    <xf numFmtId="0" fontId="1" fillId="0" borderId="0"/>
    <xf numFmtId="0" fontId="26" fillId="8" borderId="8" applyNumberFormat="0" applyFont="0" applyAlignment="0" applyProtection="0"/>
    <xf numFmtId="0" fontId="19" fillId="57" borderId="29" applyNumberFormat="0" applyFont="0" applyAlignment="0" applyProtection="0"/>
    <xf numFmtId="0" fontId="26" fillId="8" borderId="8" applyNumberFormat="0" applyFont="0" applyAlignment="0" applyProtection="0"/>
    <xf numFmtId="0" fontId="73" fillId="0" borderId="22" applyFill="0" applyProtection="0">
      <alignment horizontal="right" wrapText="1"/>
    </xf>
    <xf numFmtId="178" fontId="63" fillId="0" borderId="0" applyFont="0" applyFill="0" applyBorder="0" applyAlignment="0" applyProtection="0"/>
    <xf numFmtId="183"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5"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5" fontId="63" fillId="0" borderId="0" applyFill="0" applyBorder="0" applyAlignment="0"/>
    <xf numFmtId="176" fontId="63" fillId="0" borderId="0" applyFill="0" applyBorder="0" applyAlignment="0"/>
    <xf numFmtId="175" fontId="63" fillId="0" borderId="0" applyFill="0" applyBorder="0" applyAlignment="0"/>
    <xf numFmtId="178" fontId="64" fillId="0" borderId="0" applyFill="0" applyBorder="0" applyAlignment="0"/>
    <xf numFmtId="176" fontId="63" fillId="0" borderId="0" applyFill="0" applyBorder="0" applyAlignment="0"/>
    <xf numFmtId="0" fontId="74" fillId="0" borderId="0" applyFill="0" applyBorder="0" applyProtection="0">
      <alignment horizontal="left" wrapText="1"/>
    </xf>
    <xf numFmtId="49" fontId="67" fillId="0" borderId="0" applyFill="0" applyBorder="0" applyAlignment="0"/>
    <xf numFmtId="184" fontId="19" fillId="0" borderId="0" applyFill="0" applyBorder="0" applyAlignment="0"/>
    <xf numFmtId="185" fontId="19" fillId="0" borderId="0" applyFill="0" applyBorder="0" applyAlignment="0"/>
    <xf numFmtId="181" fontId="19" fillId="0" borderId="46">
      <protection locked="0"/>
    </xf>
    <xf numFmtId="37" fontId="61" fillId="61" borderId="0" applyNumberFormat="0" applyBorder="0" applyAlignment="0" applyProtection="0"/>
    <xf numFmtId="37" fontId="61" fillId="61" borderId="0" applyNumberFormat="0" applyBorder="0" applyAlignment="0" applyProtection="0"/>
    <xf numFmtId="37" fontId="61" fillId="0" borderId="0"/>
    <xf numFmtId="3" fontId="75" fillId="0" borderId="45" applyProtection="0"/>
    <xf numFmtId="0" fontId="29" fillId="54" borderId="23" applyNumberFormat="0" applyAlignment="0" applyProtection="0"/>
    <xf numFmtId="10" fontId="61" fillId="60" borderId="10" applyNumberFormat="0" applyBorder="0" applyAlignment="0" applyProtection="0"/>
    <xf numFmtId="10" fontId="61" fillId="60" borderId="10" applyNumberFormat="0" applyBorder="0" applyAlignment="0" applyProtection="0"/>
    <xf numFmtId="0" fontId="36" fillId="41" borderId="23" applyNumberFormat="0" applyAlignment="0" applyProtection="0"/>
    <xf numFmtId="0" fontId="36" fillId="41" borderId="23" applyNumberFormat="0" applyAlignment="0" applyProtection="0"/>
    <xf numFmtId="0" fontId="29" fillId="54" borderId="23" applyNumberFormat="0" applyAlignment="0" applyProtection="0"/>
    <xf numFmtId="0" fontId="19" fillId="57" borderId="29" applyNumberFormat="0" applyFont="0" applyAlignment="0" applyProtection="0"/>
    <xf numFmtId="0" fontId="73" fillId="0" borderId="22" applyFill="0" applyProtection="0">
      <alignment horizontal="right" wrapText="1"/>
    </xf>
    <xf numFmtId="0" fontId="39" fillId="54" borderId="30" applyNumberFormat="0" applyAlignment="0" applyProtection="0"/>
    <xf numFmtId="0" fontId="19" fillId="57" borderId="29" applyNumberFormat="0" applyFont="0" applyAlignment="0" applyProtection="0"/>
    <xf numFmtId="0" fontId="73" fillId="0" borderId="22" applyFill="0" applyProtection="0">
      <alignment horizontal="right" wrapText="1"/>
    </xf>
    <xf numFmtId="0" fontId="39" fillId="54" borderId="30" applyNumberFormat="0" applyAlignment="0" applyProtection="0"/>
    <xf numFmtId="10" fontId="61" fillId="60" borderId="10" applyNumberFormat="0" applyBorder="0" applyAlignment="0" applyProtection="0"/>
    <xf numFmtId="10" fontId="61" fillId="60" borderId="10" applyNumberFormat="0" applyBorder="0" applyAlignment="0" applyProtection="0"/>
    <xf numFmtId="187" fontId="78" fillId="0" borderId="0"/>
    <xf numFmtId="187" fontId="1" fillId="0" borderId="0"/>
    <xf numFmtId="187" fontId="1" fillId="0" borderId="0"/>
  </cellStyleXfs>
  <cellXfs count="286">
    <xf numFmtId="0" fontId="0" fillId="0" borderId="0" xfId="0"/>
    <xf numFmtId="0" fontId="0" fillId="33" borderId="0" xfId="0" applyFill="1"/>
    <xf numFmtId="0" fontId="22" fillId="33" borderId="0" xfId="43" applyFont="1" applyFill="1" applyAlignment="1" applyProtection="1">
      <alignment horizontal="left" vertical="center" wrapText="1" indent="2"/>
      <protection hidden="1"/>
    </xf>
    <xf numFmtId="0" fontId="16" fillId="33" borderId="0" xfId="0" applyFont="1" applyFill="1" applyAlignment="1">
      <alignment horizontal="left"/>
    </xf>
    <xf numFmtId="0" fontId="23" fillId="0" borderId="0" xfId="43" applyFont="1" applyAlignment="1">
      <alignment vertical="center"/>
    </xf>
    <xf numFmtId="0" fontId="23" fillId="33" borderId="0" xfId="43" applyFont="1" applyFill="1" applyAlignment="1">
      <alignment vertical="center"/>
    </xf>
    <xf numFmtId="0" fontId="0" fillId="33" borderId="0" xfId="0" applyFill="1" applyAlignment="1">
      <alignment horizontal="center"/>
    </xf>
    <xf numFmtId="0" fontId="17" fillId="33" borderId="0" xfId="0" applyFont="1" applyFill="1"/>
    <xf numFmtId="0" fontId="18" fillId="33" borderId="0" xfId="0" applyFont="1" applyFill="1"/>
    <xf numFmtId="0" fontId="21" fillId="33" borderId="0" xfId="43" applyFont="1" applyFill="1" applyAlignment="1" applyProtection="1">
      <alignment horizontal="left" vertical="center" wrapText="1"/>
      <protection hidden="1"/>
    </xf>
    <xf numFmtId="0" fontId="0" fillId="33" borderId="0" xfId="0" applyFill="1" applyAlignment="1">
      <alignment vertical="center"/>
    </xf>
    <xf numFmtId="0" fontId="13" fillId="33" borderId="0" xfId="0" applyFont="1" applyFill="1" applyAlignment="1">
      <alignment horizontal="center" wrapText="1"/>
    </xf>
    <xf numFmtId="0" fontId="0" fillId="33" borderId="0" xfId="0" applyFill="1" applyAlignment="1">
      <alignment vertical="top"/>
    </xf>
    <xf numFmtId="0" fontId="0" fillId="33" borderId="0" xfId="0" applyFill="1" applyAlignment="1">
      <alignment horizontal="left" vertical="top"/>
    </xf>
    <xf numFmtId="0" fontId="0" fillId="33" borderId="0" xfId="0" applyFill="1" applyAlignment="1">
      <alignment horizontal="left" vertical="top" wrapText="1"/>
    </xf>
    <xf numFmtId="0" fontId="0" fillId="33" borderId="0" xfId="0" applyFill="1" applyAlignment="1">
      <alignment vertical="top" wrapText="1"/>
    </xf>
    <xf numFmtId="0" fontId="0" fillId="34" borderId="10" xfId="0" applyFill="1" applyBorder="1" applyAlignment="1">
      <alignment horizontal="left" vertical="center" wrapText="1" indent="1"/>
    </xf>
    <xf numFmtId="0" fontId="0" fillId="34" borderId="17" xfId="0" applyFill="1" applyBorder="1" applyAlignment="1">
      <alignment horizontal="left" vertical="center" indent="1"/>
    </xf>
    <xf numFmtId="0" fontId="0" fillId="34" borderId="21" xfId="0" applyFill="1" applyBorder="1" applyAlignment="1">
      <alignment horizontal="left" vertical="center" indent="1"/>
    </xf>
    <xf numFmtId="0" fontId="0" fillId="33" borderId="0" xfId="0" applyFill="1" applyAlignment="1">
      <alignment horizontal="left" vertical="center" indent="1"/>
    </xf>
    <xf numFmtId="0" fontId="0" fillId="34" borderId="10" xfId="0" applyFill="1" applyBorder="1" applyAlignment="1">
      <alignment horizontal="left" vertical="center" indent="1"/>
    </xf>
    <xf numFmtId="0" fontId="16" fillId="33" borderId="0" xfId="0" applyFont="1" applyFill="1" applyAlignment="1">
      <alignment vertical="top"/>
    </xf>
    <xf numFmtId="0" fontId="16" fillId="33" borderId="0" xfId="0" applyFont="1" applyFill="1"/>
    <xf numFmtId="2" fontId="0" fillId="34" borderId="10" xfId="0" applyNumberFormat="1" applyFill="1" applyBorder="1" applyAlignment="1">
      <alignment horizontal="left" vertical="center" indent="1"/>
    </xf>
    <xf numFmtId="0" fontId="16" fillId="35" borderId="10" xfId="0" applyFont="1" applyFill="1" applyBorder="1" applyAlignment="1">
      <alignment horizontal="center" vertical="center" wrapText="1"/>
    </xf>
    <xf numFmtId="43" fontId="16" fillId="35" borderId="10" xfId="1" applyFont="1" applyFill="1" applyBorder="1" applyAlignment="1">
      <alignment horizontal="center" vertical="center" wrapText="1"/>
    </xf>
    <xf numFmtId="165" fontId="0" fillId="33" borderId="32" xfId="0" applyNumberFormat="1" applyFill="1" applyBorder="1" applyAlignment="1">
      <alignment horizontal="left" vertical="center"/>
    </xf>
    <xf numFmtId="0" fontId="16" fillId="33" borderId="33" xfId="0" applyFont="1" applyFill="1" applyBorder="1" applyAlignment="1">
      <alignment horizontal="center" vertical="center"/>
    </xf>
    <xf numFmtId="0" fontId="16" fillId="33" borderId="11" xfId="0" applyFont="1" applyFill="1" applyBorder="1" applyAlignment="1">
      <alignment horizontal="center" vertical="center"/>
    </xf>
    <xf numFmtId="0" fontId="16" fillId="33" borderId="11" xfId="0" applyFont="1" applyFill="1" applyBorder="1" applyAlignment="1">
      <alignment horizontal="center" vertical="center" wrapText="1"/>
    </xf>
    <xf numFmtId="0" fontId="16" fillId="33" borderId="34" xfId="0" applyFont="1" applyFill="1" applyBorder="1" applyAlignment="1">
      <alignment horizontal="center" vertical="center"/>
    </xf>
    <xf numFmtId="165" fontId="0" fillId="33" borderId="18" xfId="0" applyNumberFormat="1" applyFill="1" applyBorder="1" applyAlignment="1">
      <alignment horizontal="center" vertical="center"/>
    </xf>
    <xf numFmtId="14" fontId="0" fillId="33" borderId="10" xfId="0" applyNumberFormat="1" applyFill="1" applyBorder="1" applyAlignment="1">
      <alignment horizontal="left" vertical="center" indent="1"/>
    </xf>
    <xf numFmtId="0" fontId="0" fillId="33" borderId="10" xfId="0" applyFill="1" applyBorder="1" applyAlignment="1">
      <alignment horizontal="left" vertical="center" wrapText="1" indent="1"/>
    </xf>
    <xf numFmtId="0" fontId="0" fillId="33" borderId="16" xfId="0" applyFill="1" applyBorder="1" applyAlignment="1">
      <alignment horizontal="left" vertical="center" indent="1"/>
    </xf>
    <xf numFmtId="0" fontId="0" fillId="33" borderId="10" xfId="0" applyFill="1" applyBorder="1" applyAlignment="1">
      <alignment horizontal="left" vertical="center" indent="1"/>
    </xf>
    <xf numFmtId="0" fontId="0" fillId="33" borderId="35" xfId="0" applyFill="1" applyBorder="1" applyAlignment="1">
      <alignment horizontal="left" vertical="center" indent="1"/>
    </xf>
    <xf numFmtId="0" fontId="0" fillId="33" borderId="35" xfId="0" applyFill="1" applyBorder="1" applyAlignment="1">
      <alignment horizontal="left" vertical="center" wrapText="1" indent="1"/>
    </xf>
    <xf numFmtId="0" fontId="0" fillId="33" borderId="36" xfId="0" applyFill="1" applyBorder="1" applyAlignment="1">
      <alignment horizontal="left" vertical="center" indent="1"/>
    </xf>
    <xf numFmtId="0" fontId="43" fillId="33" borderId="0" xfId="0" applyFont="1" applyFill="1" applyAlignment="1">
      <alignment horizontal="left"/>
    </xf>
    <xf numFmtId="0" fontId="16" fillId="33" borderId="0" xfId="0" applyFont="1" applyFill="1" applyAlignment="1">
      <alignment horizontal="left" vertical="top"/>
    </xf>
    <xf numFmtId="0" fontId="0" fillId="33" borderId="22" xfId="0" applyFill="1" applyBorder="1" applyAlignment="1">
      <alignment vertical="top"/>
    </xf>
    <xf numFmtId="0" fontId="16" fillId="33" borderId="0" xfId="0" applyFont="1" applyFill="1" applyAlignment="1">
      <alignment horizontal="left" vertical="top" indent="18"/>
    </xf>
    <xf numFmtId="0" fontId="0" fillId="33" borderId="37" xfId="0" applyFill="1" applyBorder="1" applyAlignment="1">
      <alignment vertical="top"/>
    </xf>
    <xf numFmtId="0" fontId="16" fillId="33" borderId="0" xfId="0" applyFont="1" applyFill="1" applyAlignment="1">
      <alignment horizontal="left" vertical="top" wrapText="1" indent="18"/>
    </xf>
    <xf numFmtId="44" fontId="0" fillId="34" borderId="10" xfId="1998" applyFont="1" applyFill="1" applyBorder="1" applyAlignment="1">
      <alignment horizontal="left" vertical="center" indent="1"/>
    </xf>
    <xf numFmtId="0" fontId="0" fillId="34" borderId="10" xfId="0" applyFill="1" applyBorder="1" applyAlignment="1">
      <alignment horizontal="right" vertical="center" indent="1"/>
    </xf>
    <xf numFmtId="1" fontId="0" fillId="34" borderId="10" xfId="0" applyNumberFormat="1" applyFill="1" applyBorder="1" applyAlignment="1">
      <alignment horizontal="left" vertical="center" indent="1"/>
    </xf>
    <xf numFmtId="164" fontId="0" fillId="34" borderId="10" xfId="1" applyNumberFormat="1" applyFont="1" applyFill="1" applyBorder="1" applyAlignment="1">
      <alignment horizontal="left" vertical="center" indent="1"/>
    </xf>
    <xf numFmtId="2" fontId="0" fillId="34" borderId="10" xfId="1998" applyNumberFormat="1" applyFont="1" applyFill="1" applyBorder="1" applyAlignment="1">
      <alignment horizontal="left" vertical="center" indent="1"/>
    </xf>
    <xf numFmtId="1" fontId="0" fillId="34" borderId="10" xfId="0" applyNumberFormat="1" applyFill="1" applyBorder="1" applyAlignment="1">
      <alignment horizontal="right" vertical="center" indent="1"/>
    </xf>
    <xf numFmtId="164" fontId="0" fillId="34" borderId="10" xfId="1" applyNumberFormat="1" applyFont="1" applyFill="1" applyBorder="1" applyAlignment="1">
      <alignment horizontal="right" vertical="center" indent="1"/>
    </xf>
    <xf numFmtId="2" fontId="0" fillId="34" borderId="10" xfId="0" applyNumberFormat="1" applyFill="1" applyBorder="1" applyAlignment="1">
      <alignment horizontal="right" vertical="center" indent="1"/>
    </xf>
    <xf numFmtId="167" fontId="0" fillId="34" borderId="10" xfId="0" applyNumberFormat="1" applyFill="1" applyBorder="1" applyAlignment="1">
      <alignment horizontal="right" vertical="center" indent="1"/>
    </xf>
    <xf numFmtId="168" fontId="0" fillId="34" borderId="10" xfId="0" applyNumberFormat="1" applyFill="1" applyBorder="1" applyAlignment="1">
      <alignment horizontal="right" vertical="center" indent="1"/>
    </xf>
    <xf numFmtId="164" fontId="0" fillId="33" borderId="0" xfId="1" applyNumberFormat="1" applyFont="1" applyFill="1" applyBorder="1" applyAlignment="1">
      <alignment horizontal="left" vertical="center" indent="1"/>
    </xf>
    <xf numFmtId="164" fontId="0" fillId="33" borderId="0" xfId="1" applyNumberFormat="1" applyFont="1" applyFill="1" applyBorder="1" applyAlignment="1">
      <alignment horizontal="right" vertical="center" indent="1"/>
    </xf>
    <xf numFmtId="2" fontId="0" fillId="33" borderId="0" xfId="0" applyNumberFormat="1" applyFill="1" applyAlignment="1">
      <alignment horizontal="right" vertical="center" indent="1"/>
    </xf>
    <xf numFmtId="168" fontId="0" fillId="33" borderId="0" xfId="0" applyNumberFormat="1" applyFill="1" applyAlignment="1">
      <alignment horizontal="right" vertical="center" indent="1"/>
    </xf>
    <xf numFmtId="44" fontId="0" fillId="33" borderId="0" xfId="1998" applyFont="1" applyFill="1" applyBorder="1" applyAlignment="1">
      <alignment horizontal="left" vertical="center" indent="1"/>
    </xf>
    <xf numFmtId="2" fontId="0" fillId="33" borderId="0" xfId="0" applyNumberFormat="1" applyFill="1" applyAlignment="1">
      <alignment horizontal="left" vertical="center" indent="1"/>
    </xf>
    <xf numFmtId="9" fontId="0" fillId="34" borderId="10" xfId="1999" applyFont="1" applyFill="1" applyBorder="1" applyAlignment="1">
      <alignment horizontal="left" vertical="center" indent="1"/>
    </xf>
    <xf numFmtId="9" fontId="0" fillId="34" borderId="10" xfId="1999" applyFont="1" applyFill="1" applyBorder="1" applyAlignment="1">
      <alignment horizontal="right" vertical="center" indent="1"/>
    </xf>
    <xf numFmtId="1" fontId="0" fillId="34" borderId="10" xfId="1999" applyNumberFormat="1" applyFont="1" applyFill="1" applyBorder="1" applyAlignment="1">
      <alignment horizontal="left" vertical="center" indent="1"/>
    </xf>
    <xf numFmtId="167" fontId="0" fillId="34" borderId="10" xfId="1998" applyNumberFormat="1" applyFont="1" applyFill="1" applyBorder="1" applyAlignment="1">
      <alignment horizontal="left" vertical="center" indent="1"/>
    </xf>
    <xf numFmtId="1" fontId="0" fillId="33" borderId="0" xfId="0" applyNumberFormat="1" applyFill="1"/>
    <xf numFmtId="0" fontId="48" fillId="33" borderId="0" xfId="0" applyFont="1" applyFill="1"/>
    <xf numFmtId="165" fontId="0" fillId="34" borderId="10" xfId="1998" applyNumberFormat="1" applyFont="1" applyFill="1" applyBorder="1" applyAlignment="1">
      <alignment horizontal="left" vertical="center" indent="1"/>
    </xf>
    <xf numFmtId="166" fontId="0" fillId="34" borderId="10" xfId="1" applyNumberFormat="1" applyFont="1" applyFill="1" applyBorder="1" applyAlignment="1">
      <alignment horizontal="right" vertical="center" indent="1"/>
    </xf>
    <xf numFmtId="0" fontId="76" fillId="33" borderId="0" xfId="43" applyFont="1" applyFill="1" applyAlignment="1" applyProtection="1">
      <alignment horizontal="left" vertical="center" indent="2"/>
      <protection hidden="1"/>
    </xf>
    <xf numFmtId="0" fontId="24" fillId="33" borderId="0" xfId="43" applyFont="1" applyFill="1" applyAlignment="1" applyProtection="1">
      <alignment vertical="center"/>
      <protection hidden="1"/>
    </xf>
    <xf numFmtId="0" fontId="24" fillId="33" borderId="22" xfId="43" applyFont="1" applyFill="1" applyBorder="1" applyAlignment="1" applyProtection="1">
      <alignment vertical="center"/>
      <protection hidden="1"/>
    </xf>
    <xf numFmtId="0" fontId="0" fillId="62" borderId="0" xfId="0" applyFill="1"/>
    <xf numFmtId="0" fontId="14" fillId="62" borderId="0" xfId="0" applyFont="1" applyFill="1"/>
    <xf numFmtId="0" fontId="0" fillId="35" borderId="12" xfId="0" applyFill="1" applyBorder="1" applyAlignment="1" applyProtection="1">
      <alignment horizontal="left" vertical="center" indent="1"/>
      <protection hidden="1"/>
    </xf>
    <xf numFmtId="0" fontId="0" fillId="34" borderId="14" xfId="0" applyFill="1" applyBorder="1" applyAlignment="1" applyProtection="1">
      <alignment horizontal="left" vertical="center" indent="1"/>
      <protection hidden="1"/>
    </xf>
    <xf numFmtId="0" fontId="0" fillId="34" borderId="21" xfId="0" applyFill="1" applyBorder="1" applyAlignment="1" applyProtection="1">
      <alignment horizontal="left" vertical="center" indent="1"/>
      <protection hidden="1"/>
    </xf>
    <xf numFmtId="4" fontId="1" fillId="34" borderId="13" xfId="1" applyNumberFormat="1" applyFont="1" applyFill="1" applyBorder="1" applyAlignment="1" applyProtection="1">
      <alignment horizontal="center" vertical="center"/>
      <protection hidden="1"/>
    </xf>
    <xf numFmtId="0" fontId="0" fillId="34" borderId="49" xfId="0" applyFill="1" applyBorder="1" applyAlignment="1" applyProtection="1">
      <alignment horizontal="left" vertical="center" indent="1"/>
      <protection hidden="1"/>
    </xf>
    <xf numFmtId="0" fontId="0" fillId="35" borderId="38" xfId="0" applyFill="1" applyBorder="1" applyAlignment="1" applyProtection="1">
      <alignment horizontal="left" vertical="center" indent="1"/>
      <protection hidden="1"/>
    </xf>
    <xf numFmtId="4" fontId="1" fillId="34" borderId="35" xfId="1" applyNumberFormat="1" applyFont="1" applyFill="1" applyBorder="1" applyAlignment="1" applyProtection="1">
      <alignment horizontal="center" vertical="center"/>
      <protection hidden="1"/>
    </xf>
    <xf numFmtId="0" fontId="0" fillId="34" borderId="39" xfId="0" applyFill="1" applyBorder="1" applyAlignment="1" applyProtection="1">
      <alignment horizontal="left" vertical="center" indent="1"/>
      <protection hidden="1"/>
    </xf>
    <xf numFmtId="44" fontId="77" fillId="34" borderId="10" xfId="1998" applyFont="1" applyFill="1" applyBorder="1" applyAlignment="1">
      <alignment horizontal="left" vertical="center" indent="1"/>
    </xf>
    <xf numFmtId="0" fontId="0" fillId="34" borderId="10" xfId="0" applyFill="1" applyBorder="1" applyAlignment="1">
      <alignment horizontal="right" vertical="center" wrapText="1" indent="1"/>
    </xf>
    <xf numFmtId="43" fontId="0" fillId="34" borderId="10" xfId="0" applyNumberFormat="1" applyFill="1" applyBorder="1" applyAlignment="1">
      <alignment horizontal="right" vertical="center" indent="1"/>
    </xf>
    <xf numFmtId="0" fontId="25" fillId="33" borderId="0" xfId="0" applyFont="1" applyFill="1" applyAlignment="1">
      <alignment vertical="top" wrapText="1"/>
    </xf>
    <xf numFmtId="0" fontId="0" fillId="34" borderId="17" xfId="0" applyFill="1" applyBorder="1" applyAlignment="1">
      <alignment horizontal="left" vertical="center" wrapText="1" indent="1"/>
    </xf>
    <xf numFmtId="0" fontId="0" fillId="34" borderId="21" xfId="0" applyFill="1" applyBorder="1" applyAlignment="1">
      <alignment horizontal="left" vertical="center" wrapText="1" indent="1"/>
    </xf>
    <xf numFmtId="1" fontId="0" fillId="33" borderId="0" xfId="0" applyNumberFormat="1" applyFill="1" applyAlignment="1">
      <alignment horizontal="right" vertical="center" indent="1"/>
    </xf>
    <xf numFmtId="0" fontId="0" fillId="34" borderId="0" xfId="0" applyFill="1" applyAlignment="1">
      <alignment horizontal="left" vertical="center" indent="1"/>
    </xf>
    <xf numFmtId="3" fontId="0" fillId="34" borderId="10" xfId="0" applyNumberFormat="1" applyFill="1" applyBorder="1" applyAlignment="1">
      <alignment horizontal="left" vertical="center" indent="1"/>
    </xf>
    <xf numFmtId="9" fontId="0" fillId="34" borderId="10" xfId="0" applyNumberFormat="1" applyFill="1" applyBorder="1" applyAlignment="1">
      <alignment horizontal="left" vertical="center" indent="1"/>
    </xf>
    <xf numFmtId="1" fontId="0" fillId="34" borderId="10" xfId="1998" applyNumberFormat="1" applyFont="1" applyFill="1" applyBorder="1" applyAlignment="1">
      <alignment horizontal="left" vertical="center" indent="1"/>
    </xf>
    <xf numFmtId="168" fontId="0" fillId="34" borderId="10" xfId="1998" applyNumberFormat="1" applyFont="1" applyFill="1" applyBorder="1" applyAlignment="1">
      <alignment horizontal="left" vertical="center" indent="1"/>
    </xf>
    <xf numFmtId="4" fontId="0" fillId="34" borderId="10" xfId="0" applyNumberFormat="1" applyFill="1" applyBorder="1" applyAlignment="1">
      <alignment horizontal="left" vertical="center" indent="1"/>
    </xf>
    <xf numFmtId="168" fontId="0" fillId="34" borderId="10" xfId="0" applyNumberFormat="1" applyFill="1" applyBorder="1" applyAlignment="1">
      <alignment horizontal="left" vertical="center" indent="1"/>
    </xf>
    <xf numFmtId="44" fontId="0" fillId="34" borderId="10" xfId="0" applyNumberFormat="1" applyFill="1" applyBorder="1" applyAlignment="1">
      <alignment horizontal="left" vertical="center" indent="1"/>
    </xf>
    <xf numFmtId="1" fontId="0" fillId="34" borderId="0" xfId="0" applyNumberFormat="1" applyFill="1" applyAlignment="1">
      <alignment horizontal="left" vertical="center" indent="1"/>
    </xf>
    <xf numFmtId="187" fontId="79" fillId="0" borderId="10" xfId="2499" applyFont="1" applyBorder="1" applyAlignment="1">
      <alignment horizontal="left" vertical="top" wrapText="1"/>
    </xf>
    <xf numFmtId="187" fontId="80" fillId="0" borderId="10" xfId="2499" applyFont="1" applyBorder="1" applyAlignment="1">
      <alignment horizontal="left" vertical="top" wrapText="1"/>
    </xf>
    <xf numFmtId="187" fontId="81" fillId="63" borderId="10" xfId="2499" applyFont="1" applyFill="1" applyBorder="1" applyAlignment="1">
      <alignment horizontal="left" vertical="top" wrapText="1"/>
    </xf>
    <xf numFmtId="187" fontId="79" fillId="0" borderId="10" xfId="2499" applyFont="1" applyBorder="1" applyAlignment="1">
      <alignment horizontal="left" textRotation="45" wrapText="1"/>
    </xf>
    <xf numFmtId="187" fontId="79" fillId="65" borderId="10" xfId="2499" applyFont="1" applyFill="1" applyBorder="1" applyAlignment="1">
      <alignment horizontal="left" vertical="top" textRotation="45" wrapText="1"/>
    </xf>
    <xf numFmtId="187" fontId="79" fillId="0" borderId="0" xfId="2499" applyFont="1" applyAlignment="1">
      <alignment horizontal="left" vertical="top" wrapText="1"/>
    </xf>
    <xf numFmtId="0" fontId="79" fillId="0" borderId="10" xfId="2499" applyNumberFormat="1" applyFont="1" applyBorder="1" applyAlignment="1">
      <alignment horizontal="left" vertical="top"/>
    </xf>
    <xf numFmtId="187" fontId="79" fillId="0" borderId="10" xfId="2499" applyFont="1" applyBorder="1" applyAlignment="1">
      <alignment horizontal="left" vertical="top"/>
    </xf>
    <xf numFmtId="187" fontId="19" fillId="0" borderId="10" xfId="2499" applyFont="1" applyBorder="1" applyAlignment="1">
      <alignment horizontal="left" vertical="top"/>
    </xf>
    <xf numFmtId="187" fontId="79" fillId="0" borderId="10" xfId="2499" applyFont="1" applyBorder="1" applyAlignment="1">
      <alignment horizontal="left"/>
    </xf>
    <xf numFmtId="187" fontId="79" fillId="65" borderId="10" xfId="2499" applyFont="1" applyFill="1" applyBorder="1" applyAlignment="1">
      <alignment horizontal="left" vertical="top"/>
    </xf>
    <xf numFmtId="187" fontId="79" fillId="0" borderId="0" xfId="2499" applyFont="1" applyAlignment="1">
      <alignment horizontal="left" vertical="top"/>
    </xf>
    <xf numFmtId="187" fontId="77" fillId="0" borderId="10" xfId="2499" applyFont="1" applyBorder="1" applyAlignment="1">
      <alignment horizontal="left" vertical="top"/>
    </xf>
    <xf numFmtId="188" fontId="79" fillId="0" borderId="10" xfId="2499" applyNumberFormat="1" applyFont="1" applyBorder="1" applyAlignment="1">
      <alignment horizontal="left" vertical="top"/>
    </xf>
    <xf numFmtId="187" fontId="79" fillId="65" borderId="10" xfId="2499" applyFont="1" applyFill="1" applyBorder="1" applyAlignment="1">
      <alignment horizontal="left"/>
    </xf>
    <xf numFmtId="187" fontId="82" fillId="0" borderId="0" xfId="2499" applyFont="1" applyAlignment="1">
      <alignment horizontal="left" vertical="top"/>
    </xf>
    <xf numFmtId="187" fontId="82" fillId="64" borderId="0" xfId="2499" applyFont="1" applyFill="1" applyAlignment="1">
      <alignment horizontal="left" vertical="top"/>
    </xf>
    <xf numFmtId="187" fontId="77" fillId="0" borderId="10" xfId="2499" applyFont="1" applyBorder="1" applyAlignment="1">
      <alignment horizontal="left" vertical="top" wrapText="1"/>
    </xf>
    <xf numFmtId="168" fontId="79" fillId="0" borderId="10" xfId="2499" applyNumberFormat="1" applyFont="1" applyBorder="1" applyAlignment="1">
      <alignment horizontal="left" vertical="top"/>
    </xf>
    <xf numFmtId="187" fontId="19" fillId="0" borderId="10" xfId="2499" applyFont="1" applyBorder="1" applyAlignment="1">
      <alignment horizontal="left" vertical="top" wrapText="1"/>
    </xf>
    <xf numFmtId="189" fontId="79" fillId="0" borderId="10" xfId="2499" applyNumberFormat="1" applyFont="1" applyBorder="1" applyAlignment="1">
      <alignment horizontal="left" vertical="top"/>
    </xf>
    <xf numFmtId="187" fontId="83" fillId="65" borderId="10" xfId="2499" applyFont="1" applyFill="1" applyBorder="1" applyAlignment="1">
      <alignment horizontal="left" vertical="top"/>
    </xf>
    <xf numFmtId="2" fontId="79" fillId="0" borderId="10" xfId="2499" applyNumberFormat="1" applyFont="1" applyBorder="1" applyAlignment="1">
      <alignment horizontal="left" vertical="top"/>
    </xf>
    <xf numFmtId="187" fontId="79" fillId="64" borderId="0" xfId="2499" applyFont="1" applyFill="1" applyAlignment="1">
      <alignment horizontal="left" vertical="top"/>
    </xf>
    <xf numFmtId="187" fontId="82" fillId="65" borderId="10" xfId="2499" applyFont="1" applyFill="1" applyBorder="1" applyAlignment="1">
      <alignment horizontal="left" vertical="top"/>
    </xf>
    <xf numFmtId="187" fontId="84" fillId="65" borderId="10" xfId="2499" applyFont="1" applyFill="1" applyBorder="1" applyAlignment="1">
      <alignment horizontal="left" vertical="top"/>
    </xf>
    <xf numFmtId="187" fontId="79" fillId="0" borderId="10" xfId="2499" applyFont="1" applyBorder="1" applyAlignment="1">
      <alignment vertical="center" wrapText="1"/>
    </xf>
    <xf numFmtId="186" fontId="79" fillId="0" borderId="10" xfId="2499" applyNumberFormat="1" applyFont="1" applyBorder="1" applyAlignment="1">
      <alignment horizontal="left" vertical="top"/>
    </xf>
    <xf numFmtId="187" fontId="77" fillId="0" borderId="10" xfId="2499" applyFont="1" applyBorder="1" applyAlignment="1">
      <alignment horizontal="left" vertical="center" wrapText="1"/>
    </xf>
    <xf numFmtId="187" fontId="84" fillId="0" borderId="10" xfId="2499" applyFont="1" applyBorder="1" applyAlignment="1">
      <alignment horizontal="left"/>
    </xf>
    <xf numFmtId="187" fontId="86" fillId="65" borderId="10" xfId="2499" applyFont="1" applyFill="1" applyBorder="1" applyAlignment="1">
      <alignment horizontal="left" vertical="top"/>
    </xf>
    <xf numFmtId="187" fontId="84" fillId="65" borderId="10" xfId="2499" applyFont="1" applyFill="1" applyBorder="1" applyAlignment="1">
      <alignment horizontal="left"/>
    </xf>
    <xf numFmtId="187" fontId="79" fillId="0" borderId="11" xfId="2499" applyFont="1" applyBorder="1" applyAlignment="1">
      <alignment horizontal="left" vertical="top"/>
    </xf>
    <xf numFmtId="187" fontId="79" fillId="0" borderId="11" xfId="2499" applyFont="1" applyBorder="1" applyAlignment="1">
      <alignment horizontal="left" vertical="top" wrapText="1"/>
    </xf>
    <xf numFmtId="187" fontId="53" fillId="0" borderId="10" xfId="2499" applyFont="1" applyBorder="1" applyAlignment="1">
      <alignment horizontal="left" vertical="top"/>
    </xf>
    <xf numFmtId="187" fontId="87" fillId="0" borderId="10" xfId="2499" applyFont="1" applyBorder="1" applyAlignment="1">
      <alignment horizontal="left" vertical="top"/>
    </xf>
    <xf numFmtId="0" fontId="79" fillId="65" borderId="10" xfId="2499" applyNumberFormat="1" applyFont="1" applyFill="1" applyBorder="1" applyAlignment="1">
      <alignment horizontal="left" vertical="top"/>
    </xf>
    <xf numFmtId="187" fontId="79" fillId="65" borderId="10" xfId="2499" applyFont="1" applyFill="1" applyBorder="1" applyAlignment="1">
      <alignment vertical="center" wrapText="1"/>
    </xf>
    <xf numFmtId="187" fontId="79" fillId="65" borderId="10" xfId="2499" applyFont="1" applyFill="1" applyBorder="1" applyAlignment="1">
      <alignment horizontal="left" vertical="top" wrapText="1"/>
    </xf>
    <xf numFmtId="187" fontId="89" fillId="65" borderId="10" xfId="2499" applyFont="1" applyFill="1" applyBorder="1" applyAlignment="1">
      <alignment horizontal="left" vertical="top"/>
    </xf>
    <xf numFmtId="187" fontId="85" fillId="65" borderId="10" xfId="2499" applyFont="1" applyFill="1" applyBorder="1" applyAlignment="1">
      <alignment horizontal="left" vertical="top"/>
    </xf>
    <xf numFmtId="187" fontId="90" fillId="65" borderId="10" xfId="2499" applyFont="1" applyFill="1" applyBorder="1" applyAlignment="1">
      <alignment horizontal="left" vertical="top" wrapText="1"/>
    </xf>
    <xf numFmtId="187" fontId="86" fillId="65" borderId="10" xfId="2499" applyFont="1" applyFill="1" applyBorder="1" applyAlignment="1">
      <alignment horizontal="left"/>
    </xf>
    <xf numFmtId="187" fontId="79" fillId="65" borderId="10" xfId="2499" applyFont="1" applyFill="1" applyBorder="1" applyAlignment="1">
      <alignment horizontal="left" wrapText="1"/>
    </xf>
    <xf numFmtId="187" fontId="89" fillId="65" borderId="10" xfId="2499" applyFont="1" applyFill="1" applyBorder="1" applyAlignment="1">
      <alignment horizontal="left"/>
    </xf>
    <xf numFmtId="187" fontId="90" fillId="65" borderId="10" xfId="2499" applyFont="1" applyFill="1" applyBorder="1" applyAlignment="1">
      <alignment horizontal="left" vertical="top"/>
    </xf>
    <xf numFmtId="187" fontId="88" fillId="65" borderId="10" xfId="2499" applyFont="1" applyFill="1" applyBorder="1" applyAlignment="1">
      <alignment horizontal="left" vertical="top"/>
    </xf>
    <xf numFmtId="187" fontId="91" fillId="65" borderId="10" xfId="2499" applyFont="1" applyFill="1" applyBorder="1" applyAlignment="1">
      <alignment horizontal="left" vertical="top"/>
    </xf>
    <xf numFmtId="187" fontId="53" fillId="65" borderId="10" xfId="2499" applyFont="1" applyFill="1" applyBorder="1" applyAlignment="1">
      <alignment horizontal="left" vertical="top"/>
    </xf>
    <xf numFmtId="187" fontId="92" fillId="65" borderId="10" xfId="2499" applyFont="1" applyFill="1" applyBorder="1" applyAlignment="1">
      <alignment wrapText="1"/>
    </xf>
    <xf numFmtId="187" fontId="85" fillId="65" borderId="10" xfId="2499" applyFont="1" applyFill="1" applyBorder="1" applyAlignment="1">
      <alignment horizontal="left"/>
    </xf>
    <xf numFmtId="187" fontId="19" fillId="0" borderId="0" xfId="2499" applyFont="1" applyAlignment="1">
      <alignment horizontal="left" vertical="top"/>
    </xf>
    <xf numFmtId="187" fontId="84" fillId="0" borderId="0" xfId="2499" applyFont="1" applyAlignment="1">
      <alignment horizontal="left"/>
    </xf>
    <xf numFmtId="187" fontId="84" fillId="0" borderId="0" xfId="2499" applyFont="1" applyAlignment="1">
      <alignment horizontal="left" vertical="top"/>
    </xf>
    <xf numFmtId="187" fontId="79" fillId="0" borderId="0" xfId="2499" applyFont="1" applyAlignment="1">
      <alignment horizontal="left"/>
    </xf>
    <xf numFmtId="187" fontId="79" fillId="64" borderId="0" xfId="2499" applyFont="1" applyFill="1" applyAlignment="1">
      <alignment horizontal="left"/>
    </xf>
    <xf numFmtId="187" fontId="19" fillId="0" borderId="0" xfId="2499" applyFont="1" applyAlignment="1">
      <alignment horizontal="left" vertical="top" wrapText="1"/>
    </xf>
    <xf numFmtId="192" fontId="1" fillId="34" borderId="13" xfId="1" applyNumberFormat="1" applyFont="1" applyFill="1" applyBorder="1" applyAlignment="1" applyProtection="1">
      <alignment horizontal="left" vertical="center" indent="1"/>
      <protection hidden="1"/>
    </xf>
    <xf numFmtId="193" fontId="1" fillId="34" borderId="48" xfId="1" applyNumberFormat="1" applyFont="1" applyFill="1" applyBorder="1" applyAlignment="1" applyProtection="1">
      <alignment horizontal="left" vertical="center" indent="1"/>
      <protection hidden="1"/>
    </xf>
    <xf numFmtId="188" fontId="1" fillId="34" borderId="13" xfId="1" applyNumberFormat="1" applyFont="1" applyFill="1" applyBorder="1" applyAlignment="1" applyProtection="1">
      <alignment horizontal="center" vertical="center"/>
      <protection hidden="1"/>
    </xf>
    <xf numFmtId="194" fontId="1" fillId="34" borderId="20" xfId="1" applyNumberFormat="1" applyFont="1" applyFill="1" applyBorder="1" applyAlignment="1" applyProtection="1">
      <alignment horizontal="center" vertical="center"/>
      <protection hidden="1"/>
    </xf>
    <xf numFmtId="167" fontId="0" fillId="0" borderId="0" xfId="0" applyNumberFormat="1"/>
    <xf numFmtId="189" fontId="0" fillId="0" borderId="0" xfId="0" applyNumberFormat="1"/>
    <xf numFmtId="0" fontId="0" fillId="66" borderId="0" xfId="0" applyFill="1"/>
    <xf numFmtId="187" fontId="79" fillId="64" borderId="10" xfId="2499" applyFont="1" applyFill="1" applyBorder="1" applyAlignment="1">
      <alignment horizontal="left" vertical="top"/>
    </xf>
    <xf numFmtId="187" fontId="86" fillId="64" borderId="10" xfId="2499" applyFont="1" applyFill="1" applyBorder="1" applyAlignment="1">
      <alignment horizontal="left" vertical="top"/>
    </xf>
    <xf numFmtId="0" fontId="21" fillId="33" borderId="0" xfId="43" applyFont="1" applyFill="1" applyAlignment="1" applyProtection="1">
      <alignment horizontal="left" vertical="center" wrapText="1" indent="2"/>
      <protection hidden="1"/>
    </xf>
    <xf numFmtId="14" fontId="0" fillId="34" borderId="17" xfId="0" applyNumberFormat="1" applyFill="1" applyBorder="1" applyAlignment="1" applyProtection="1">
      <alignment horizontal="left" vertical="center" indent="1"/>
      <protection hidden="1"/>
    </xf>
    <xf numFmtId="0" fontId="0" fillId="34" borderId="17" xfId="0" applyFill="1" applyBorder="1" applyAlignment="1" applyProtection="1">
      <alignment horizontal="left" vertical="center" indent="1"/>
      <protection hidden="1"/>
    </xf>
    <xf numFmtId="0" fontId="95" fillId="67" borderId="12" xfId="0" applyFont="1" applyFill="1" applyBorder="1" applyAlignment="1">
      <alignment horizontal="right" vertical="center" wrapText="1"/>
    </xf>
    <xf numFmtId="14" fontId="0" fillId="33" borderId="14" xfId="0" applyNumberFormat="1" applyFill="1" applyBorder="1" applyAlignment="1" applyProtection="1">
      <alignment horizontal="left" vertical="center"/>
      <protection locked="0"/>
    </xf>
    <xf numFmtId="0" fontId="0" fillId="33" borderId="17" xfId="0" applyFill="1" applyBorder="1" applyAlignment="1" applyProtection="1">
      <alignment horizontal="left" vertical="center"/>
      <protection locked="0"/>
    </xf>
    <xf numFmtId="169" fontId="0" fillId="33" borderId="21" xfId="0" applyNumberFormat="1" applyFill="1" applyBorder="1" applyAlignment="1" applyProtection="1">
      <alignment horizontal="left" vertical="center"/>
      <protection locked="0"/>
    </xf>
    <xf numFmtId="0" fontId="95" fillId="67" borderId="15" xfId="0" applyFont="1" applyFill="1" applyBorder="1" applyAlignment="1">
      <alignment horizontal="right" vertical="center" wrapText="1"/>
    </xf>
    <xf numFmtId="0" fontId="95" fillId="67" borderId="19" xfId="0" applyFont="1" applyFill="1" applyBorder="1" applyAlignment="1">
      <alignment horizontal="right" vertical="center" wrapText="1"/>
    </xf>
    <xf numFmtId="188" fontId="0" fillId="66" borderId="17" xfId="0" applyNumberFormat="1" applyFill="1" applyBorder="1" applyAlignment="1">
      <alignment horizontal="center" vertical="center"/>
    </xf>
    <xf numFmtId="188" fontId="0" fillId="66" borderId="20" xfId="0" applyNumberFormat="1" applyFill="1" applyBorder="1" applyAlignment="1">
      <alignment horizontal="center" vertical="center" wrapText="1"/>
    </xf>
    <xf numFmtId="0" fontId="95" fillId="67" borderId="12" xfId="0" applyFont="1" applyFill="1" applyBorder="1" applyAlignment="1">
      <alignment horizontal="center" vertical="center" wrapText="1"/>
    </xf>
    <xf numFmtId="0" fontId="95" fillId="67" borderId="13" xfId="0" applyFont="1" applyFill="1" applyBorder="1" applyAlignment="1">
      <alignment horizontal="center" vertical="center" wrapText="1"/>
    </xf>
    <xf numFmtId="0" fontId="95" fillId="67" borderId="14" xfId="0" applyFont="1" applyFill="1" applyBorder="1" applyAlignment="1">
      <alignment horizontal="center" vertical="center" wrapText="1"/>
    </xf>
    <xf numFmtId="0" fontId="95" fillId="67" borderId="17" xfId="0" applyFont="1" applyFill="1" applyBorder="1" applyAlignment="1">
      <alignment horizontal="center" vertical="center" wrapText="1"/>
    </xf>
    <xf numFmtId="188" fontId="0" fillId="66" borderId="21" xfId="0" applyNumberFormat="1" applyFill="1" applyBorder="1" applyAlignment="1">
      <alignment horizontal="center" vertical="center"/>
    </xf>
    <xf numFmtId="0" fontId="95" fillId="67" borderId="15" xfId="0" applyFont="1" applyFill="1" applyBorder="1" applyAlignment="1">
      <alignment horizontal="center" vertical="center" wrapText="1"/>
    </xf>
    <xf numFmtId="189" fontId="0" fillId="66" borderId="15" xfId="0" applyNumberFormat="1" applyFill="1" applyBorder="1" applyAlignment="1">
      <alignment horizontal="center" vertical="center"/>
    </xf>
    <xf numFmtId="189" fontId="0" fillId="66" borderId="19" xfId="0" applyNumberFormat="1" applyFill="1" applyBorder="1" applyAlignment="1">
      <alignment horizontal="center" vertical="center"/>
    </xf>
    <xf numFmtId="169" fontId="0" fillId="66" borderId="19" xfId="0" applyNumberFormat="1" applyFill="1" applyBorder="1" applyAlignment="1">
      <alignment horizontal="center" vertical="center" wrapText="1"/>
    </xf>
    <xf numFmtId="169" fontId="0" fillId="66" borderId="20" xfId="0" applyNumberFormat="1" applyFill="1" applyBorder="1" applyAlignment="1">
      <alignment horizontal="center" vertical="center" wrapText="1"/>
    </xf>
    <xf numFmtId="189" fontId="0" fillId="66" borderId="21" xfId="0" applyNumberFormat="1" applyFill="1" applyBorder="1" applyAlignment="1">
      <alignment horizontal="center" vertical="center" wrapText="1"/>
    </xf>
    <xf numFmtId="0" fontId="0" fillId="68" borderId="0" xfId="0" applyFill="1"/>
    <xf numFmtId="0" fontId="44" fillId="68" borderId="0" xfId="0" applyFont="1" applyFill="1"/>
    <xf numFmtId="0" fontId="0" fillId="68" borderId="0" xfId="0" applyFill="1" applyAlignment="1">
      <alignment vertical="center"/>
    </xf>
    <xf numFmtId="0" fontId="49" fillId="68" borderId="22" xfId="0" applyFont="1" applyFill="1" applyBorder="1" applyAlignment="1">
      <alignment horizontal="right"/>
    </xf>
    <xf numFmtId="0" fontId="44" fillId="68" borderId="0" xfId="0" applyFont="1" applyFill="1" applyAlignment="1">
      <alignment vertical="center"/>
    </xf>
    <xf numFmtId="0" fontId="16" fillId="68" borderId="0" xfId="0" applyFont="1" applyFill="1" applyAlignment="1">
      <alignment horizontal="center"/>
    </xf>
    <xf numFmtId="0" fontId="0" fillId="68" borderId="0" xfId="0" applyFill="1" applyAlignment="1">
      <alignment horizontal="left" vertical="center" indent="1"/>
    </xf>
    <xf numFmtId="0" fontId="0" fillId="33" borderId="10" xfId="0" applyFill="1" applyBorder="1" applyAlignment="1" applyProtection="1">
      <alignment horizontal="center" vertical="center"/>
      <protection locked="0"/>
    </xf>
    <xf numFmtId="0" fontId="1" fillId="33" borderId="18" xfId="1" applyNumberFormat="1" applyFont="1" applyFill="1" applyBorder="1" applyAlignment="1" applyProtection="1">
      <alignment horizontal="center" vertical="center"/>
      <protection locked="0"/>
    </xf>
    <xf numFmtId="0" fontId="95" fillId="67" borderId="53" xfId="0" applyFont="1" applyFill="1" applyBorder="1" applyAlignment="1">
      <alignment horizontal="right" vertical="center" wrapText="1"/>
    </xf>
    <xf numFmtId="0" fontId="95" fillId="67" borderId="40" xfId="0" applyFont="1" applyFill="1" applyBorder="1" applyAlignment="1">
      <alignment horizontal="right" vertical="center" wrapText="1"/>
    </xf>
    <xf numFmtId="0" fontId="95" fillId="67" borderId="41" xfId="0" applyFont="1" applyFill="1" applyBorder="1" applyAlignment="1">
      <alignment horizontal="right" vertical="center" wrapText="1"/>
    </xf>
    <xf numFmtId="190" fontId="1" fillId="34" borderId="47" xfId="1" applyNumberFormat="1" applyFont="1" applyFill="1" applyBorder="1" applyAlignment="1" applyProtection="1">
      <alignment horizontal="left" vertical="center" indent="1"/>
      <protection hidden="1"/>
    </xf>
    <xf numFmtId="191" fontId="1" fillId="34" borderId="51" xfId="1" applyNumberFormat="1" applyFont="1" applyFill="1" applyBorder="1" applyAlignment="1" applyProtection="1">
      <alignment horizontal="left" vertical="center" indent="1"/>
      <protection hidden="1"/>
    </xf>
    <xf numFmtId="0" fontId="43" fillId="68" borderId="0" xfId="0" applyFont="1" applyFill="1" applyAlignment="1">
      <alignment horizontal="left"/>
    </xf>
    <xf numFmtId="192" fontId="1" fillId="34" borderId="47" xfId="1" applyNumberFormat="1" applyFont="1" applyFill="1" applyBorder="1" applyAlignment="1" applyProtection="1">
      <alignment horizontal="center" vertical="center"/>
      <protection hidden="1"/>
    </xf>
    <xf numFmtId="193" fontId="1" fillId="34" borderId="51" xfId="1" applyNumberFormat="1" applyFont="1" applyFill="1" applyBorder="1" applyAlignment="1" applyProtection="1">
      <alignment horizontal="center" vertical="center"/>
      <protection hidden="1"/>
    </xf>
    <xf numFmtId="0" fontId="25" fillId="68" borderId="0" xfId="0" applyFont="1" applyFill="1" applyAlignment="1">
      <alignment vertical="top" wrapText="1"/>
    </xf>
    <xf numFmtId="0" fontId="0" fillId="68" borderId="0" xfId="0" applyFill="1" applyAlignment="1">
      <alignment horizontal="left" vertical="top" wrapText="1"/>
    </xf>
    <xf numFmtId="192" fontId="1" fillId="34" borderId="47" xfId="1" applyNumberFormat="1" applyFont="1" applyFill="1" applyBorder="1" applyAlignment="1" applyProtection="1">
      <alignment horizontal="left" vertical="center" indent="1"/>
      <protection hidden="1"/>
    </xf>
    <xf numFmtId="193" fontId="1" fillId="34" borderId="51" xfId="1" applyNumberFormat="1" applyFont="1" applyFill="1" applyBorder="1" applyAlignment="1" applyProtection="1">
      <alignment horizontal="left" vertical="center" indent="1"/>
      <protection hidden="1"/>
    </xf>
    <xf numFmtId="0" fontId="81" fillId="33" borderId="0" xfId="1899" applyFont="1" applyFill="1" applyAlignment="1" applyProtection="1">
      <alignment vertical="center"/>
      <protection hidden="1"/>
    </xf>
    <xf numFmtId="0" fontId="96" fillId="33" borderId="0" xfId="43" applyFont="1" applyFill="1" applyAlignment="1" applyProtection="1">
      <alignment horizontal="left" vertical="center" indent="2"/>
      <protection hidden="1"/>
    </xf>
    <xf numFmtId="0" fontId="97" fillId="67" borderId="15" xfId="0" applyFont="1" applyFill="1" applyBorder="1" applyAlignment="1">
      <alignment horizontal="left" vertical="center" wrapText="1"/>
    </xf>
    <xf numFmtId="0" fontId="99" fillId="68" borderId="0" xfId="0" applyFont="1" applyFill="1"/>
    <xf numFmtId="0" fontId="77" fillId="68" borderId="0" xfId="0" applyFont="1" applyFill="1"/>
    <xf numFmtId="0" fontId="99" fillId="33" borderId="0" xfId="0" applyFont="1" applyFill="1"/>
    <xf numFmtId="0" fontId="99" fillId="34" borderId="0" xfId="0" applyFont="1" applyFill="1"/>
    <xf numFmtId="0" fontId="100" fillId="33" borderId="0" xfId="0" applyFont="1" applyFill="1" applyAlignment="1">
      <alignment horizontal="left"/>
    </xf>
    <xf numFmtId="0" fontId="77" fillId="33" borderId="0" xfId="0" applyFont="1" applyFill="1"/>
    <xf numFmtId="0" fontId="77" fillId="34" borderId="0" xfId="0" applyFont="1" applyFill="1"/>
    <xf numFmtId="0" fontId="77" fillId="34" borderId="0" xfId="0" applyFont="1" applyFill="1" applyAlignment="1">
      <alignment vertical="center" wrapText="1"/>
    </xf>
    <xf numFmtId="0" fontId="77" fillId="33" borderId="0" xfId="0" applyFont="1" applyFill="1" applyAlignment="1">
      <alignment vertical="center" wrapText="1"/>
    </xf>
    <xf numFmtId="0" fontId="77" fillId="68" borderId="0" xfId="0" applyFont="1" applyFill="1" applyAlignment="1">
      <alignment horizontal="left" vertical="top" wrapText="1"/>
    </xf>
    <xf numFmtId="2" fontId="0" fillId="33" borderId="18" xfId="0" applyNumberFormat="1" applyFill="1" applyBorder="1" applyAlignment="1">
      <alignment horizontal="center" vertical="center"/>
    </xf>
    <xf numFmtId="14" fontId="44" fillId="68" borderId="22" xfId="0" applyNumberFormat="1" applyFont="1" applyFill="1" applyBorder="1" applyAlignment="1" applyProtection="1">
      <alignment horizontal="center"/>
      <protection hidden="1"/>
    </xf>
    <xf numFmtId="14" fontId="0" fillId="33" borderId="0" xfId="0" applyNumberFormat="1" applyFill="1"/>
    <xf numFmtId="2" fontId="0" fillId="33" borderId="0" xfId="0" applyNumberFormat="1" applyFill="1"/>
    <xf numFmtId="2" fontId="44" fillId="68" borderId="22" xfId="0" applyNumberFormat="1" applyFont="1" applyFill="1" applyBorder="1" applyAlignment="1" applyProtection="1">
      <alignment horizontal="center"/>
      <protection hidden="1"/>
    </xf>
    <xf numFmtId="0" fontId="0" fillId="68" borderId="0" xfId="0" applyFill="1" applyProtection="1">
      <protection locked="0"/>
    </xf>
    <xf numFmtId="0" fontId="0" fillId="68" borderId="0" xfId="0" applyFill="1" applyAlignment="1" applyProtection="1">
      <alignment vertical="center"/>
      <protection locked="0"/>
    </xf>
    <xf numFmtId="0" fontId="17" fillId="68" borderId="0" xfId="0" applyFont="1" applyFill="1" applyProtection="1">
      <protection locked="0"/>
    </xf>
    <xf numFmtId="195" fontId="0" fillId="0" borderId="0" xfId="0" applyNumberFormat="1"/>
    <xf numFmtId="169" fontId="0" fillId="33" borderId="51" xfId="0" applyNumberFormat="1" applyFill="1" applyBorder="1" applyAlignment="1" applyProtection="1">
      <alignment horizontal="center" vertical="center"/>
      <protection locked="0"/>
    </xf>
    <xf numFmtId="169" fontId="0" fillId="66" borderId="40" xfId="0" applyNumberFormat="1" applyFill="1" applyBorder="1" applyAlignment="1" applyProtection="1">
      <alignment horizontal="center" vertical="center"/>
      <protection locked="0"/>
    </xf>
    <xf numFmtId="164" fontId="1" fillId="33" borderId="10" xfId="1" applyNumberFormat="1" applyFont="1" applyFill="1" applyBorder="1" applyAlignment="1" applyProtection="1">
      <alignment horizontal="center" vertical="center"/>
      <protection locked="0"/>
    </xf>
    <xf numFmtId="169" fontId="1" fillId="33" borderId="20" xfId="1" applyNumberFormat="1" applyFont="1" applyFill="1" applyBorder="1" applyAlignment="1" applyProtection="1">
      <alignment horizontal="center" vertical="center"/>
      <protection locked="0"/>
    </xf>
    <xf numFmtId="169" fontId="0" fillId="33" borderId="20" xfId="0" applyNumberFormat="1" applyFill="1" applyBorder="1" applyAlignment="1" applyProtection="1">
      <alignment horizontal="center" vertical="center"/>
      <protection locked="0"/>
    </xf>
    <xf numFmtId="9" fontId="0" fillId="33" borderId="10" xfId="1999" applyFont="1" applyFill="1" applyBorder="1" applyAlignment="1" applyProtection="1">
      <alignment horizontal="center" vertical="center"/>
      <protection locked="0"/>
    </xf>
    <xf numFmtId="1" fontId="0" fillId="33" borderId="10" xfId="1999" applyNumberFormat="1" applyFont="1" applyFill="1" applyBorder="1" applyAlignment="1" applyProtection="1">
      <alignment horizontal="center" vertical="center"/>
      <protection locked="0"/>
    </xf>
    <xf numFmtId="169" fontId="0" fillId="33" borderId="20" xfId="1999" applyNumberFormat="1" applyFont="1" applyFill="1" applyBorder="1" applyAlignment="1" applyProtection="1">
      <alignment horizontal="center" vertical="center"/>
      <protection locked="0"/>
    </xf>
    <xf numFmtId="3" fontId="0" fillId="33" borderId="10" xfId="0" applyNumberFormat="1" applyFill="1" applyBorder="1" applyAlignment="1" applyProtection="1">
      <alignment horizontal="center" vertical="center"/>
      <protection locked="0"/>
    </xf>
    <xf numFmtId="0" fontId="0" fillId="34" borderId="21" xfId="0" applyFill="1" applyBorder="1" applyAlignment="1" applyProtection="1">
      <alignment horizontal="center" vertical="center"/>
      <protection locked="0"/>
    </xf>
    <xf numFmtId="169" fontId="0" fillId="66" borderId="41" xfId="0" applyNumberFormat="1" applyFill="1" applyBorder="1" applyAlignment="1" applyProtection="1">
      <alignment horizontal="center" vertical="center"/>
      <protection locked="0"/>
    </xf>
    <xf numFmtId="44" fontId="0" fillId="0" borderId="0" xfId="1998" applyFont="1"/>
    <xf numFmtId="0" fontId="0" fillId="0" borderId="0" xfId="0" applyAlignment="1">
      <alignment vertical="center" wrapText="1"/>
    </xf>
    <xf numFmtId="189" fontId="0" fillId="34" borderId="10" xfId="0" applyNumberFormat="1" applyFill="1" applyBorder="1" applyAlignment="1">
      <alignment horizontal="left" vertical="center" indent="1"/>
    </xf>
    <xf numFmtId="0" fontId="95" fillId="67" borderId="40" xfId="0" applyFont="1" applyFill="1" applyBorder="1" applyAlignment="1">
      <alignment horizontal="center" vertical="center" wrapText="1"/>
    </xf>
    <xf numFmtId="194" fontId="0" fillId="66" borderId="20" xfId="0" applyNumberFormat="1" applyFill="1" applyBorder="1" applyAlignment="1">
      <alignment horizontal="center" vertical="center" wrapText="1"/>
    </xf>
    <xf numFmtId="189" fontId="0" fillId="66" borderId="40" xfId="0" applyNumberFormat="1" applyFill="1" applyBorder="1" applyAlignment="1">
      <alignment horizontal="center" vertical="center"/>
    </xf>
    <xf numFmtId="189" fontId="0" fillId="66" borderId="41" xfId="0" applyNumberFormat="1" applyFill="1" applyBorder="1" applyAlignment="1">
      <alignment horizontal="center" vertical="center"/>
    </xf>
    <xf numFmtId="0" fontId="95" fillId="67" borderId="47" xfId="0" applyFont="1" applyFill="1" applyBorder="1" applyAlignment="1">
      <alignment horizontal="center" vertical="center" wrapText="1"/>
    </xf>
    <xf numFmtId="169" fontId="0" fillId="66" borderId="51" xfId="0" applyNumberFormat="1" applyFill="1" applyBorder="1" applyAlignment="1">
      <alignment horizontal="center" vertical="center" wrapText="1"/>
    </xf>
    <xf numFmtId="0" fontId="0" fillId="33" borderId="14" xfId="0" applyFill="1" applyBorder="1" applyAlignment="1" applyProtection="1">
      <alignment horizontal="left" vertical="center"/>
      <protection locked="0"/>
    </xf>
    <xf numFmtId="0" fontId="102" fillId="68" borderId="0" xfId="0" applyFont="1" applyFill="1" applyAlignment="1">
      <alignment vertical="top"/>
    </xf>
    <xf numFmtId="0" fontId="100" fillId="68" borderId="0" xfId="0" applyFont="1" applyFill="1"/>
    <xf numFmtId="0" fontId="21" fillId="33" borderId="0" xfId="43" applyFont="1" applyFill="1" applyAlignment="1" applyProtection="1">
      <alignment horizontal="left" vertical="center" wrapText="1" indent="2"/>
      <protection hidden="1"/>
    </xf>
    <xf numFmtId="0" fontId="0" fillId="33" borderId="10" xfId="0" applyFill="1" applyBorder="1" applyAlignment="1">
      <alignment horizontal="left" vertical="center" wrapText="1" indent="1"/>
    </xf>
    <xf numFmtId="0" fontId="98" fillId="0" borderId="0" xfId="0" applyFont="1" applyAlignment="1">
      <alignment horizontal="center" vertical="center"/>
    </xf>
    <xf numFmtId="0" fontId="21" fillId="33" borderId="0" xfId="43" applyFont="1" applyFill="1" applyAlignment="1" applyProtection="1">
      <alignment horizontal="left" vertical="top" wrapText="1"/>
      <protection hidden="1"/>
    </xf>
    <xf numFmtId="0" fontId="0" fillId="33" borderId="10" xfId="0" applyFill="1" applyBorder="1" applyAlignment="1">
      <alignment horizontal="left" vertical="center" indent="1"/>
    </xf>
    <xf numFmtId="0" fontId="0" fillId="34" borderId="10" xfId="0" applyFill="1" applyBorder="1" applyAlignment="1">
      <alignment horizontal="left" vertical="center" indent="1"/>
    </xf>
    <xf numFmtId="0" fontId="0" fillId="66" borderId="52" xfId="0" applyFill="1" applyBorder="1" applyAlignment="1">
      <alignment horizontal="left" vertical="center"/>
    </xf>
    <xf numFmtId="0" fontId="0" fillId="66" borderId="60" xfId="0" applyFill="1" applyBorder="1" applyAlignment="1">
      <alignment horizontal="left" vertical="center"/>
    </xf>
    <xf numFmtId="0" fontId="0" fillId="66" borderId="50" xfId="0" applyFill="1" applyBorder="1" applyAlignment="1">
      <alignment horizontal="left" vertical="center"/>
    </xf>
    <xf numFmtId="0" fontId="0" fillId="66" borderId="61" xfId="0" applyFill="1" applyBorder="1" applyAlignment="1">
      <alignment horizontal="left" vertical="center"/>
    </xf>
    <xf numFmtId="0" fontId="95" fillId="67" borderId="53" xfId="0" applyFont="1" applyFill="1" applyBorder="1" applyAlignment="1">
      <alignment horizontal="center" vertical="center" wrapText="1"/>
    </xf>
    <xf numFmtId="0" fontId="95" fillId="67" borderId="40" xfId="0" applyFont="1" applyFill="1" applyBorder="1" applyAlignment="1">
      <alignment horizontal="center" vertical="center" wrapText="1"/>
    </xf>
    <xf numFmtId="0" fontId="95" fillId="67" borderId="38" xfId="0" applyFont="1" applyFill="1" applyBorder="1" applyAlignment="1">
      <alignment horizontal="center" vertical="center" wrapText="1"/>
    </xf>
    <xf numFmtId="0" fontId="95" fillId="67" borderId="54" xfId="0" applyFont="1" applyFill="1" applyBorder="1" applyAlignment="1">
      <alignment horizontal="center" vertical="center" wrapText="1"/>
    </xf>
    <xf numFmtId="0" fontId="95" fillId="67" borderId="55" xfId="0" applyFont="1" applyFill="1" applyBorder="1" applyAlignment="1">
      <alignment horizontal="center" vertical="center" wrapText="1"/>
    </xf>
    <xf numFmtId="0" fontId="95" fillId="67" borderId="56" xfId="0" applyFont="1" applyFill="1" applyBorder="1" applyAlignment="1">
      <alignment horizontal="center" vertical="center" wrapText="1"/>
    </xf>
    <xf numFmtId="0" fontId="95" fillId="67" borderId="57" xfId="0" applyFont="1" applyFill="1" applyBorder="1" applyAlignment="1">
      <alignment horizontal="center" vertical="center" wrapText="1"/>
    </xf>
    <xf numFmtId="0" fontId="95" fillId="67" borderId="58" xfId="0" applyFont="1" applyFill="1" applyBorder="1" applyAlignment="1">
      <alignment horizontal="center" vertical="center" wrapText="1"/>
    </xf>
    <xf numFmtId="0" fontId="95" fillId="67" borderId="59" xfId="0" applyFont="1" applyFill="1" applyBorder="1" applyAlignment="1">
      <alignment horizontal="center" vertical="center" wrapText="1"/>
    </xf>
    <xf numFmtId="0" fontId="77" fillId="68" borderId="0" xfId="0" applyFont="1" applyFill="1" applyAlignment="1">
      <alignment horizontal="left" vertical="top" wrapText="1"/>
    </xf>
    <xf numFmtId="0" fontId="100" fillId="68" borderId="0" xfId="0" applyFont="1" applyFill="1" applyAlignment="1">
      <alignment horizontal="left"/>
    </xf>
    <xf numFmtId="0" fontId="77" fillId="68" borderId="0" xfId="0" applyFont="1" applyFill="1" applyAlignment="1">
      <alignment horizontal="left" vertical="center" wrapText="1"/>
    </xf>
    <xf numFmtId="14" fontId="0" fillId="34" borderId="47" xfId="0" applyNumberFormat="1" applyFill="1" applyBorder="1" applyAlignment="1" applyProtection="1">
      <alignment horizontal="left" vertical="center" indent="1"/>
      <protection hidden="1"/>
    </xf>
    <xf numFmtId="14" fontId="0" fillId="34" borderId="14" xfId="0" applyNumberFormat="1" applyFill="1" applyBorder="1" applyAlignment="1" applyProtection="1">
      <alignment horizontal="left" vertical="center" indent="1"/>
      <protection hidden="1"/>
    </xf>
    <xf numFmtId="14" fontId="0" fillId="34" borderId="18" xfId="0" applyNumberFormat="1" applyFill="1" applyBorder="1" applyAlignment="1" applyProtection="1">
      <alignment horizontal="left" vertical="center" indent="1"/>
      <protection hidden="1"/>
    </xf>
    <xf numFmtId="14" fontId="0" fillId="34" borderId="17" xfId="0" applyNumberFormat="1" applyFill="1" applyBorder="1" applyAlignment="1" applyProtection="1">
      <alignment horizontal="left" vertical="center" indent="1"/>
      <protection hidden="1"/>
    </xf>
    <xf numFmtId="0" fontId="0" fillId="34" borderId="10" xfId="0" applyFill="1" applyBorder="1" applyAlignment="1" applyProtection="1">
      <alignment horizontal="left" vertical="center" indent="1"/>
      <protection hidden="1"/>
    </xf>
    <xf numFmtId="0" fontId="0" fillId="34" borderId="17" xfId="0" applyFill="1" applyBorder="1" applyAlignment="1" applyProtection="1">
      <alignment horizontal="left" vertical="center" indent="1"/>
      <protection hidden="1"/>
    </xf>
    <xf numFmtId="14" fontId="0" fillId="34" borderId="13" xfId="0" applyNumberFormat="1" applyFill="1" applyBorder="1" applyAlignment="1" applyProtection="1">
      <alignment horizontal="left" vertical="center" indent="1"/>
      <protection hidden="1"/>
    </xf>
    <xf numFmtId="0" fontId="99" fillId="68" borderId="0" xfId="0" applyFont="1" applyFill="1" applyAlignment="1">
      <alignment horizontal="left"/>
    </xf>
    <xf numFmtId="0" fontId="0" fillId="33" borderId="10" xfId="0" applyFill="1" applyBorder="1" applyAlignment="1" applyProtection="1">
      <alignment horizontal="center" vertical="center"/>
      <protection locked="0"/>
    </xf>
    <xf numFmtId="0" fontId="0" fillId="33" borderId="17" xfId="0" applyFill="1" applyBorder="1" applyAlignment="1" applyProtection="1">
      <alignment horizontal="center" vertical="center"/>
      <protection locked="0"/>
    </xf>
    <xf numFmtId="0" fontId="24" fillId="33" borderId="0" xfId="43" applyFont="1" applyFill="1" applyAlignment="1" applyProtection="1">
      <alignment horizontal="left" vertical="center"/>
      <protection hidden="1"/>
    </xf>
    <xf numFmtId="169" fontId="0" fillId="66" borderId="21" xfId="0" applyNumberFormat="1" applyFill="1" applyBorder="1" applyAlignment="1" applyProtection="1">
      <alignment horizontal="left" vertical="center"/>
      <protection hidden="1"/>
    </xf>
  </cellXfs>
  <cellStyles count="2502">
    <cellStyle name="_x0010_“+ˆÉ•?pý¤" xfId="2135" xr:uid="{00000000-0005-0000-0000-000000000000}"/>
    <cellStyle name="_x0010_“+ˆÉ•?pý¤ 2" xfId="2136" xr:uid="{00000000-0005-0000-0000-000001000000}"/>
    <cellStyle name="1" xfId="2137" xr:uid="{00000000-0005-0000-0000-000002000000}"/>
    <cellStyle name="2" xfId="2138" xr:uid="{00000000-0005-0000-0000-000003000000}"/>
    <cellStyle name="20% - Accent1" xfId="20" builtinId="30" customBuiltin="1"/>
    <cellStyle name="20% - Accent1 2" xfId="56" xr:uid="{00000000-0005-0000-0000-000001000000}"/>
    <cellStyle name="20% - Accent1 2 2" xfId="2140" xr:uid="{00000000-0005-0000-0000-000005000000}"/>
    <cellStyle name="20% - Accent1 2 3" xfId="2139" xr:uid="{00000000-0005-0000-0000-000004000000}"/>
    <cellStyle name="20% - Accent1 3" xfId="2141" xr:uid="{00000000-0005-0000-0000-000006000000}"/>
    <cellStyle name="20% - Accent2" xfId="24" builtinId="34" customBuiltin="1"/>
    <cellStyle name="20% - Accent2 2" xfId="57" xr:uid="{00000000-0005-0000-0000-000003000000}"/>
    <cellStyle name="20% - Accent2 2 2" xfId="2143" xr:uid="{00000000-0005-0000-0000-000008000000}"/>
    <cellStyle name="20% - Accent2 2 3" xfId="2142" xr:uid="{00000000-0005-0000-0000-000007000000}"/>
    <cellStyle name="20% - Accent2 3" xfId="2144" xr:uid="{00000000-0005-0000-0000-000009000000}"/>
    <cellStyle name="20% - Accent3" xfId="28" builtinId="38" customBuiltin="1"/>
    <cellStyle name="20% - Accent3 2" xfId="58" xr:uid="{00000000-0005-0000-0000-000005000000}"/>
    <cellStyle name="20% - Accent3 2 2" xfId="2146" xr:uid="{00000000-0005-0000-0000-00000B000000}"/>
    <cellStyle name="20% - Accent3 2 3" xfId="2145" xr:uid="{00000000-0005-0000-0000-00000A000000}"/>
    <cellStyle name="20% - Accent3 3" xfId="2147" xr:uid="{00000000-0005-0000-0000-00000C000000}"/>
    <cellStyle name="20% - Accent4" xfId="32" builtinId="42" customBuiltin="1"/>
    <cellStyle name="20% - Accent4 2" xfId="59" xr:uid="{00000000-0005-0000-0000-000007000000}"/>
    <cellStyle name="20% - Accent4 2 2" xfId="2149" xr:uid="{00000000-0005-0000-0000-00000E000000}"/>
    <cellStyle name="20% - Accent4 2 3" xfId="2148" xr:uid="{00000000-0005-0000-0000-00000D000000}"/>
    <cellStyle name="20% - Accent4 3" xfId="2150" xr:uid="{00000000-0005-0000-0000-00000F000000}"/>
    <cellStyle name="20% - Accent5" xfId="36" builtinId="46" customBuiltin="1"/>
    <cellStyle name="20% - Accent5 2" xfId="60" xr:uid="{00000000-0005-0000-0000-000009000000}"/>
    <cellStyle name="20% - Accent6" xfId="40" builtinId="50" customBuiltin="1"/>
    <cellStyle name="20% - Accent6 2" xfId="61" xr:uid="{00000000-0005-0000-0000-00000B000000}"/>
    <cellStyle name="40% - Accent1" xfId="21" builtinId="31" customBuiltin="1"/>
    <cellStyle name="40% - Accent1 2" xfId="62" xr:uid="{00000000-0005-0000-0000-00000D000000}"/>
    <cellStyle name="40% - Accent2" xfId="25" builtinId="35" customBuiltin="1"/>
    <cellStyle name="40% - Accent2 2" xfId="63" xr:uid="{00000000-0005-0000-0000-00000F000000}"/>
    <cellStyle name="40% - Accent3" xfId="29" builtinId="39" customBuiltin="1"/>
    <cellStyle name="40% - Accent3 2" xfId="64" xr:uid="{00000000-0005-0000-0000-000011000000}"/>
    <cellStyle name="40% - Accent3 2 2" xfId="2152" xr:uid="{00000000-0005-0000-0000-000015000000}"/>
    <cellStyle name="40% - Accent3 2 3" xfId="2151" xr:uid="{00000000-0005-0000-0000-000014000000}"/>
    <cellStyle name="40% - Accent3 3" xfId="2153" xr:uid="{00000000-0005-0000-0000-000016000000}"/>
    <cellStyle name="40% - Accent4" xfId="33" builtinId="43" customBuiltin="1"/>
    <cellStyle name="40% - Accent4 2" xfId="65" xr:uid="{00000000-0005-0000-0000-000013000000}"/>
    <cellStyle name="40% - Accent5" xfId="37" builtinId="47" customBuiltin="1"/>
    <cellStyle name="40% - Accent5 2" xfId="66" xr:uid="{00000000-0005-0000-0000-000015000000}"/>
    <cellStyle name="40% - Accent6" xfId="41" builtinId="51" customBuiltin="1"/>
    <cellStyle name="40% - Accent6 2" xfId="67" xr:uid="{00000000-0005-0000-0000-000017000000}"/>
    <cellStyle name="60% - Accent1" xfId="22" builtinId="32" customBuiltin="1"/>
    <cellStyle name="60% - Accent1 2" xfId="68" xr:uid="{00000000-0005-0000-0000-000019000000}"/>
    <cellStyle name="60% - Accent2" xfId="26" builtinId="36" customBuiltin="1"/>
    <cellStyle name="60% - Accent2 2" xfId="69" xr:uid="{00000000-0005-0000-0000-00001B000000}"/>
    <cellStyle name="60% - Accent3" xfId="30" builtinId="40" customBuiltin="1"/>
    <cellStyle name="60% - Accent3 2" xfId="70" xr:uid="{00000000-0005-0000-0000-00001D000000}"/>
    <cellStyle name="60% - Accent3 2 2" xfId="2155" xr:uid="{00000000-0005-0000-0000-00001D000000}"/>
    <cellStyle name="60% - Accent3 2 3" xfId="2154" xr:uid="{00000000-0005-0000-0000-00001C000000}"/>
    <cellStyle name="60% - Accent3 3" xfId="2156" xr:uid="{00000000-0005-0000-0000-00001E000000}"/>
    <cellStyle name="60% - Accent4" xfId="34" builtinId="44" customBuiltin="1"/>
    <cellStyle name="60% - Accent4 2" xfId="71" xr:uid="{00000000-0005-0000-0000-00001F000000}"/>
    <cellStyle name="60% - Accent4 2 2" xfId="2158" xr:uid="{00000000-0005-0000-0000-000020000000}"/>
    <cellStyle name="60% - Accent4 2 3" xfId="2157" xr:uid="{00000000-0005-0000-0000-00001F000000}"/>
    <cellStyle name="60% - Accent4 3" xfId="2159" xr:uid="{00000000-0005-0000-0000-000021000000}"/>
    <cellStyle name="60% - Accent5" xfId="38" builtinId="48" customBuiltin="1"/>
    <cellStyle name="60% - Accent5 2" xfId="72" xr:uid="{00000000-0005-0000-0000-000021000000}"/>
    <cellStyle name="60% - Accent6" xfId="42" builtinId="52" customBuiltin="1"/>
    <cellStyle name="60% - Accent6 2" xfId="73" xr:uid="{00000000-0005-0000-0000-000023000000}"/>
    <cellStyle name="60% - Accent6 2 2" xfId="2161" xr:uid="{00000000-0005-0000-0000-000024000000}"/>
    <cellStyle name="60% - Accent6 2 3" xfId="2160" xr:uid="{00000000-0005-0000-0000-000023000000}"/>
    <cellStyle name="60% - Accent6 3" xfId="2162" xr:uid="{00000000-0005-0000-0000-000025000000}"/>
    <cellStyle name="Accent1" xfId="19" builtinId="29" customBuiltin="1"/>
    <cellStyle name="Accent1 2" xfId="74" xr:uid="{00000000-0005-0000-0000-000025000000}"/>
    <cellStyle name="Accent2" xfId="23" builtinId="33" customBuiltin="1"/>
    <cellStyle name="Accent2 2" xfId="75" xr:uid="{00000000-0005-0000-0000-000027000000}"/>
    <cellStyle name="Accent3" xfId="27" builtinId="37" customBuiltin="1"/>
    <cellStyle name="Accent3 2" xfId="76" xr:uid="{00000000-0005-0000-0000-000029000000}"/>
    <cellStyle name="Accent4" xfId="31" builtinId="41" customBuiltin="1"/>
    <cellStyle name="Accent4 2" xfId="77" xr:uid="{00000000-0005-0000-0000-00002B000000}"/>
    <cellStyle name="Accent5" xfId="35" builtinId="45" customBuiltin="1"/>
    <cellStyle name="Accent5 2" xfId="78" xr:uid="{00000000-0005-0000-0000-00002D000000}"/>
    <cellStyle name="Accent6" xfId="39" builtinId="49" customBuiltin="1"/>
    <cellStyle name="Accent6 2" xfId="79" xr:uid="{00000000-0005-0000-0000-00002F000000}"/>
    <cellStyle name="Actual Date" xfId="2163" xr:uid="{00000000-0005-0000-0000-00002C000000}"/>
    <cellStyle name="Actual Date 2" xfId="2164" xr:uid="{00000000-0005-0000-0000-00002D000000}"/>
    <cellStyle name="Bad" xfId="8" builtinId="27" customBuiltin="1"/>
    <cellStyle name="Bad 2" xfId="80" xr:uid="{00000000-0005-0000-0000-000031000000}"/>
    <cellStyle name="Calc Currency (0)" xfId="2165" xr:uid="{00000000-0005-0000-0000-00002F000000}"/>
    <cellStyle name="Calc Currency (2)" xfId="2166" xr:uid="{00000000-0005-0000-0000-000030000000}"/>
    <cellStyle name="Calc Percent (0)" xfId="2167" xr:uid="{00000000-0005-0000-0000-000031000000}"/>
    <cellStyle name="Calc Percent (1)" xfId="2168" xr:uid="{00000000-0005-0000-0000-000032000000}"/>
    <cellStyle name="Calc Percent (2)" xfId="2169" xr:uid="{00000000-0005-0000-0000-000033000000}"/>
    <cellStyle name="Calc Units (0)" xfId="2170" xr:uid="{00000000-0005-0000-0000-000034000000}"/>
    <cellStyle name="Calc Units (1)" xfId="2171" xr:uid="{00000000-0005-0000-0000-000035000000}"/>
    <cellStyle name="Calc Units (2)" xfId="2172" xr:uid="{00000000-0005-0000-0000-000036000000}"/>
    <cellStyle name="Calculation" xfId="12" builtinId="22" customBuiltin="1"/>
    <cellStyle name="Calculation 2" xfId="81" xr:uid="{00000000-0005-0000-0000-000033000000}"/>
    <cellStyle name="Calculation 2 2" xfId="2485" xr:uid="{00000000-0005-0000-0000-000038000000}"/>
    <cellStyle name="Calculation 2 3" xfId="2490" xr:uid="{00000000-0005-0000-0000-000039000000}"/>
    <cellStyle name="Check Cell" xfId="14" builtinId="23" customBuiltin="1"/>
    <cellStyle name="Check Cell 2" xfId="82" xr:uid="{00000000-0005-0000-0000-000035000000}"/>
    <cellStyle name="Comma" xfId="1" builtinId="3"/>
    <cellStyle name="Comma [00]" xfId="2173" xr:uid="{00000000-0005-0000-0000-00003B000000}"/>
    <cellStyle name="Comma 10" xfId="2011" xr:uid="{00000000-0005-0000-0000-00003C000000}"/>
    <cellStyle name="Comma 10 2" xfId="2174" xr:uid="{00000000-0005-0000-0000-00003D000000}"/>
    <cellStyle name="Comma 11" xfId="2012" xr:uid="{00000000-0005-0000-0000-00003E000000}"/>
    <cellStyle name="Comma 11 2" xfId="2013" xr:uid="{00000000-0005-0000-0000-00003F000000}"/>
    <cellStyle name="Comma 12" xfId="2014" xr:uid="{00000000-0005-0000-0000-000040000000}"/>
    <cellStyle name="Comma 12 2" xfId="2015" xr:uid="{00000000-0005-0000-0000-000041000000}"/>
    <cellStyle name="Comma 13" xfId="2016" xr:uid="{00000000-0005-0000-0000-000042000000}"/>
    <cellStyle name="Comma 13 2" xfId="2175" xr:uid="{00000000-0005-0000-0000-000043000000}"/>
    <cellStyle name="Comma 13 2 2" xfId="2176" xr:uid="{00000000-0005-0000-0000-000044000000}"/>
    <cellStyle name="Comma 13 3" xfId="2177" xr:uid="{00000000-0005-0000-0000-000045000000}"/>
    <cellStyle name="Comma 14" xfId="2132" xr:uid="{00000000-0005-0000-0000-000046000000}"/>
    <cellStyle name="Comma 14 2" xfId="2178" xr:uid="{00000000-0005-0000-0000-000047000000}"/>
    <cellStyle name="Comma 15 2" xfId="2179" xr:uid="{00000000-0005-0000-0000-000048000000}"/>
    <cellStyle name="Comma 16" xfId="2180" xr:uid="{00000000-0005-0000-0000-000049000000}"/>
    <cellStyle name="Comma 16 2" xfId="2181" xr:uid="{00000000-0005-0000-0000-00004A000000}"/>
    <cellStyle name="Comma 17 2" xfId="2182" xr:uid="{00000000-0005-0000-0000-00004B000000}"/>
    <cellStyle name="Comma 18" xfId="2183" xr:uid="{00000000-0005-0000-0000-00004C000000}"/>
    <cellStyle name="Comma 19" xfId="2184" xr:uid="{00000000-0005-0000-0000-00004D000000}"/>
    <cellStyle name="Comma 2" xfId="45" xr:uid="{00000000-0005-0000-0000-000037000000}"/>
    <cellStyle name="Comma 2 106" xfId="2185" xr:uid="{00000000-0005-0000-0000-00004F000000}"/>
    <cellStyle name="Comma 2 2" xfId="46" xr:uid="{00000000-0005-0000-0000-000038000000}"/>
    <cellStyle name="Comma 2 2 2" xfId="2019" xr:uid="{00000000-0005-0000-0000-000051000000}"/>
    <cellStyle name="Comma 2 2 2 2" xfId="2186" xr:uid="{00000000-0005-0000-0000-000052000000}"/>
    <cellStyle name="Comma 2 2 2 3" xfId="2187" xr:uid="{00000000-0005-0000-0000-000053000000}"/>
    <cellStyle name="Comma 2 2 3" xfId="2020" xr:uid="{00000000-0005-0000-0000-000054000000}"/>
    <cellStyle name="Comma 2 2 4" xfId="2188" xr:uid="{00000000-0005-0000-0000-000055000000}"/>
    <cellStyle name="Comma 2 2 5" xfId="2189" xr:uid="{00000000-0005-0000-0000-000056000000}"/>
    <cellStyle name="Comma 2 2 6" xfId="2018" xr:uid="{00000000-0005-0000-0000-000050000000}"/>
    <cellStyle name="Comma 2 2 7" xfId="2002" xr:uid="{00000000-0005-0000-0000-000038000000}"/>
    <cellStyle name="Comma 2 3" xfId="2021" xr:uid="{00000000-0005-0000-0000-000057000000}"/>
    <cellStyle name="Comma 2 3 2" xfId="2022" xr:uid="{00000000-0005-0000-0000-000058000000}"/>
    <cellStyle name="Comma 2 3 2 2" xfId="2190" xr:uid="{00000000-0005-0000-0000-000059000000}"/>
    <cellStyle name="Comma 2 3 3" xfId="2191" xr:uid="{00000000-0005-0000-0000-00005A000000}"/>
    <cellStyle name="Comma 2 4" xfId="2023" xr:uid="{00000000-0005-0000-0000-00005B000000}"/>
    <cellStyle name="Comma 2 4 2" xfId="2192" xr:uid="{00000000-0005-0000-0000-00005C000000}"/>
    <cellStyle name="Comma 2 4 3" xfId="2193" xr:uid="{00000000-0005-0000-0000-00005D000000}"/>
    <cellStyle name="Comma 2 4 3 2" xfId="2194" xr:uid="{00000000-0005-0000-0000-00005E000000}"/>
    <cellStyle name="Comma 2 4 4" xfId="2195" xr:uid="{00000000-0005-0000-0000-00005F000000}"/>
    <cellStyle name="Comma 2 4 5" xfId="2196" xr:uid="{00000000-0005-0000-0000-000060000000}"/>
    <cellStyle name="Comma 2 4 6" xfId="2197" xr:uid="{00000000-0005-0000-0000-000061000000}"/>
    <cellStyle name="Comma 2 5" xfId="2024" xr:uid="{00000000-0005-0000-0000-000062000000}"/>
    <cellStyle name="Comma 2 5 2" xfId="2198" xr:uid="{00000000-0005-0000-0000-000063000000}"/>
    <cellStyle name="Comma 2 6" xfId="2025" xr:uid="{00000000-0005-0000-0000-000064000000}"/>
    <cellStyle name="Comma 2 7" xfId="2199" xr:uid="{00000000-0005-0000-0000-000065000000}"/>
    <cellStyle name="Comma 2 8" xfId="2017" xr:uid="{00000000-0005-0000-0000-00004E000000}"/>
    <cellStyle name="Comma 2 9" xfId="2001" xr:uid="{00000000-0005-0000-0000-000037000000}"/>
    <cellStyle name="Comma 20" xfId="2200" xr:uid="{00000000-0005-0000-0000-000066000000}"/>
    <cellStyle name="Comma 21" xfId="2201" xr:uid="{00000000-0005-0000-0000-000067000000}"/>
    <cellStyle name="Comma 22" xfId="2202" xr:uid="{00000000-0005-0000-0000-000068000000}"/>
    <cellStyle name="Comma 3" xfId="47" xr:uid="{00000000-0005-0000-0000-000039000000}"/>
    <cellStyle name="Comma 3 10" xfId="2003" xr:uid="{00000000-0005-0000-0000-000039000000}"/>
    <cellStyle name="Comma 3 2" xfId="2027" xr:uid="{00000000-0005-0000-0000-00006A000000}"/>
    <cellStyle name="Comma 3 2 10" xfId="2203" xr:uid="{00000000-0005-0000-0000-00006B000000}"/>
    <cellStyle name="Comma 3 2 11" xfId="2204" xr:uid="{00000000-0005-0000-0000-00006C000000}"/>
    <cellStyle name="Comma 3 2 2" xfId="2205" xr:uid="{00000000-0005-0000-0000-00006D000000}"/>
    <cellStyle name="Comma 3 2 2 2" xfId="2206" xr:uid="{00000000-0005-0000-0000-00006E000000}"/>
    <cellStyle name="Comma 3 2 3" xfId="2207" xr:uid="{00000000-0005-0000-0000-00006F000000}"/>
    <cellStyle name="Comma 3 2 4" xfId="2208" xr:uid="{00000000-0005-0000-0000-000070000000}"/>
    <cellStyle name="Comma 3 2 5" xfId="2209" xr:uid="{00000000-0005-0000-0000-000071000000}"/>
    <cellStyle name="Comma 3 2 6" xfId="2210" xr:uid="{00000000-0005-0000-0000-000072000000}"/>
    <cellStyle name="Comma 3 2 6 2" xfId="2211" xr:uid="{00000000-0005-0000-0000-000073000000}"/>
    <cellStyle name="Comma 3 2 7" xfId="2212" xr:uid="{00000000-0005-0000-0000-000074000000}"/>
    <cellStyle name="Comma 3 2 7 2" xfId="2213" xr:uid="{00000000-0005-0000-0000-000075000000}"/>
    <cellStyle name="Comma 3 2 8" xfId="2214" xr:uid="{00000000-0005-0000-0000-000076000000}"/>
    <cellStyle name="Comma 3 2 8 2" xfId="2215" xr:uid="{00000000-0005-0000-0000-000077000000}"/>
    <cellStyle name="Comma 3 2 9" xfId="2216" xr:uid="{00000000-0005-0000-0000-000078000000}"/>
    <cellStyle name="Comma 3 2 9 2" xfId="2217" xr:uid="{00000000-0005-0000-0000-000079000000}"/>
    <cellStyle name="Comma 3 3" xfId="2218" xr:uid="{00000000-0005-0000-0000-00007A000000}"/>
    <cellStyle name="Comma 3 3 2" xfId="2219" xr:uid="{00000000-0005-0000-0000-00007B000000}"/>
    <cellStyle name="Comma 3 3 3" xfId="2220" xr:uid="{00000000-0005-0000-0000-00007C000000}"/>
    <cellStyle name="Comma 3 3 4" xfId="2221" xr:uid="{00000000-0005-0000-0000-00007D000000}"/>
    <cellStyle name="Comma 3 3 5" xfId="2222" xr:uid="{00000000-0005-0000-0000-00007E000000}"/>
    <cellStyle name="Comma 3 3 6" xfId="2223" xr:uid="{00000000-0005-0000-0000-00007F000000}"/>
    <cellStyle name="Comma 3 4" xfId="2224" xr:uid="{00000000-0005-0000-0000-000080000000}"/>
    <cellStyle name="Comma 3 5" xfId="2225" xr:uid="{00000000-0005-0000-0000-000081000000}"/>
    <cellStyle name="Comma 3 6" xfId="2226" xr:uid="{00000000-0005-0000-0000-000082000000}"/>
    <cellStyle name="Comma 3 7" xfId="2227" xr:uid="{00000000-0005-0000-0000-000083000000}"/>
    <cellStyle name="Comma 3 8" xfId="2228" xr:uid="{00000000-0005-0000-0000-000084000000}"/>
    <cellStyle name="Comma 3 9" xfId="2026" xr:uid="{00000000-0005-0000-0000-000069000000}"/>
    <cellStyle name="Comma 4" xfId="48" xr:uid="{00000000-0005-0000-0000-00003A000000}"/>
    <cellStyle name="Comma 4 10" xfId="2028" xr:uid="{00000000-0005-0000-0000-000085000000}"/>
    <cellStyle name="Comma 4 2" xfId="2029" xr:uid="{00000000-0005-0000-0000-000086000000}"/>
    <cellStyle name="Comma 4 2 2" xfId="2030" xr:uid="{00000000-0005-0000-0000-000087000000}"/>
    <cellStyle name="Comma 4 2 2 2" xfId="2031" xr:uid="{00000000-0005-0000-0000-000088000000}"/>
    <cellStyle name="Comma 4 2 3" xfId="2032" xr:uid="{00000000-0005-0000-0000-000089000000}"/>
    <cellStyle name="Comma 4 3" xfId="2033" xr:uid="{00000000-0005-0000-0000-00008A000000}"/>
    <cellStyle name="Comma 4 3 2" xfId="2034" xr:uid="{00000000-0005-0000-0000-00008B000000}"/>
    <cellStyle name="Comma 4 4" xfId="2035" xr:uid="{00000000-0005-0000-0000-00008C000000}"/>
    <cellStyle name="Comma 4 5" xfId="2036" xr:uid="{00000000-0005-0000-0000-00008D000000}"/>
    <cellStyle name="Comma 4 5 2" xfId="2037" xr:uid="{00000000-0005-0000-0000-00008E000000}"/>
    <cellStyle name="Comma 4 6" xfId="2229" xr:uid="{00000000-0005-0000-0000-00008F000000}"/>
    <cellStyle name="Comma 4 7" xfId="2230" xr:uid="{00000000-0005-0000-0000-000090000000}"/>
    <cellStyle name="Comma 4 8" xfId="2231" xr:uid="{00000000-0005-0000-0000-000091000000}"/>
    <cellStyle name="Comma 4 9" xfId="2232" xr:uid="{00000000-0005-0000-0000-000092000000}"/>
    <cellStyle name="Comma 5" xfId="44" xr:uid="{00000000-0005-0000-0000-00003B000000}"/>
    <cellStyle name="Comma 5 2" xfId="2039" xr:uid="{00000000-0005-0000-0000-000094000000}"/>
    <cellStyle name="Comma 5 2 2" xfId="2040" xr:uid="{00000000-0005-0000-0000-000095000000}"/>
    <cellStyle name="Comma 5 2 2 2" xfId="2041" xr:uid="{00000000-0005-0000-0000-000096000000}"/>
    <cellStyle name="Comma 5 2 3" xfId="2042" xr:uid="{00000000-0005-0000-0000-000097000000}"/>
    <cellStyle name="Comma 5 3" xfId="2043" xr:uid="{00000000-0005-0000-0000-000098000000}"/>
    <cellStyle name="Comma 5 3 2" xfId="2044" xr:uid="{00000000-0005-0000-0000-000099000000}"/>
    <cellStyle name="Comma 5 4" xfId="2045" xr:uid="{00000000-0005-0000-0000-00009A000000}"/>
    <cellStyle name="Comma 5 5" xfId="2046" xr:uid="{00000000-0005-0000-0000-00009B000000}"/>
    <cellStyle name="Comma 5 6" xfId="2047" xr:uid="{00000000-0005-0000-0000-00009C000000}"/>
    <cellStyle name="Comma 5 7" xfId="2038" xr:uid="{00000000-0005-0000-0000-000093000000}"/>
    <cellStyle name="Comma 5 8" xfId="2000" xr:uid="{00000000-0005-0000-0000-00003B000000}"/>
    <cellStyle name="Comma 6" xfId="2048" xr:uid="{00000000-0005-0000-0000-00009D000000}"/>
    <cellStyle name="Comma 6 2" xfId="2049" xr:uid="{00000000-0005-0000-0000-00009E000000}"/>
    <cellStyle name="Comma 6 2 2" xfId="2050" xr:uid="{00000000-0005-0000-0000-00009F000000}"/>
    <cellStyle name="Comma 6 3" xfId="2051" xr:uid="{00000000-0005-0000-0000-0000A0000000}"/>
    <cellStyle name="Comma 6 3 2" xfId="2233" xr:uid="{00000000-0005-0000-0000-0000A1000000}"/>
    <cellStyle name="Comma 6 3 3" xfId="2234" xr:uid="{00000000-0005-0000-0000-0000A2000000}"/>
    <cellStyle name="Comma 6 4" xfId="2052" xr:uid="{00000000-0005-0000-0000-0000A3000000}"/>
    <cellStyle name="Comma 7" xfId="2053" xr:uid="{00000000-0005-0000-0000-0000A4000000}"/>
    <cellStyle name="Comma 7 2" xfId="2054" xr:uid="{00000000-0005-0000-0000-0000A5000000}"/>
    <cellStyle name="Comma 7 3" xfId="2235" xr:uid="{00000000-0005-0000-0000-0000A6000000}"/>
    <cellStyle name="Comma 7 4" xfId="2236" xr:uid="{00000000-0005-0000-0000-0000A7000000}"/>
    <cellStyle name="Comma 8" xfId="2055" xr:uid="{00000000-0005-0000-0000-0000A8000000}"/>
    <cellStyle name="Comma 8 2" xfId="2237" xr:uid="{00000000-0005-0000-0000-0000A9000000}"/>
    <cellStyle name="Comma 9" xfId="2010" xr:uid="{00000000-0005-0000-0000-0000AA000000}"/>
    <cellStyle name="Comma 9 2" xfId="2238" xr:uid="{00000000-0005-0000-0000-0000AB000000}"/>
    <cellStyle name="Comma 9 2 2" xfId="2239" xr:uid="{00000000-0005-0000-0000-0000AC000000}"/>
    <cellStyle name="Comma 9 3" xfId="2240" xr:uid="{00000000-0005-0000-0000-0000AD000000}"/>
    <cellStyle name="Comma 9 4" xfId="2241" xr:uid="{00000000-0005-0000-0000-0000AE000000}"/>
    <cellStyle name="Comma0" xfId="2242" xr:uid="{00000000-0005-0000-0000-0000AF000000}"/>
    <cellStyle name="CommaSimple" xfId="2243" xr:uid="{00000000-0005-0000-0000-0000B0000000}"/>
    <cellStyle name="Currency" xfId="1998" builtinId="4"/>
    <cellStyle name="Currency [00]" xfId="2244" xr:uid="{00000000-0005-0000-0000-0000B1000000}"/>
    <cellStyle name="Currency 10" xfId="2245" xr:uid="{00000000-0005-0000-0000-0000B2000000}"/>
    <cellStyle name="Currency 11" xfId="2246" xr:uid="{00000000-0005-0000-0000-0000B3000000}"/>
    <cellStyle name="Currency 11 2" xfId="2247" xr:uid="{00000000-0005-0000-0000-0000B4000000}"/>
    <cellStyle name="Currency 11 2 2" xfId="2248" xr:uid="{00000000-0005-0000-0000-0000B5000000}"/>
    <cellStyle name="Currency 12" xfId="2249" xr:uid="{00000000-0005-0000-0000-0000B6000000}"/>
    <cellStyle name="Currency 13" xfId="2250" xr:uid="{00000000-0005-0000-0000-0000B7000000}"/>
    <cellStyle name="Currency 13 2" xfId="2251" xr:uid="{00000000-0005-0000-0000-0000B8000000}"/>
    <cellStyle name="Currency 14" xfId="2252" xr:uid="{00000000-0005-0000-0000-0000B9000000}"/>
    <cellStyle name="Currency 14 2" xfId="2253" xr:uid="{00000000-0005-0000-0000-0000BA000000}"/>
    <cellStyle name="Currency 15" xfId="2254" xr:uid="{00000000-0005-0000-0000-0000BB000000}"/>
    <cellStyle name="Currency 15 2" xfId="2255" xr:uid="{00000000-0005-0000-0000-0000BC000000}"/>
    <cellStyle name="Currency 16 2" xfId="2256" xr:uid="{00000000-0005-0000-0000-0000BD000000}"/>
    <cellStyle name="Currency 17" xfId="2257" xr:uid="{00000000-0005-0000-0000-0000BE000000}"/>
    <cellStyle name="Currency 17 2" xfId="2258" xr:uid="{00000000-0005-0000-0000-0000BF000000}"/>
    <cellStyle name="Currency 18" xfId="2259" xr:uid="{00000000-0005-0000-0000-0000C0000000}"/>
    <cellStyle name="Currency 19" xfId="2260" xr:uid="{00000000-0005-0000-0000-0000C1000000}"/>
    <cellStyle name="Currency 2" xfId="83" xr:uid="{00000000-0005-0000-0000-00003D000000}"/>
    <cellStyle name="Currency 2 2" xfId="2057" xr:uid="{00000000-0005-0000-0000-0000C3000000}"/>
    <cellStyle name="Currency 2 2 2" xfId="2261" xr:uid="{00000000-0005-0000-0000-0000C4000000}"/>
    <cellStyle name="Currency 2 2 3" xfId="2262" xr:uid="{00000000-0005-0000-0000-0000C5000000}"/>
    <cellStyle name="Currency 2 2 4" xfId="2263" xr:uid="{00000000-0005-0000-0000-0000C6000000}"/>
    <cellStyle name="Currency 2 3" xfId="2058" xr:uid="{00000000-0005-0000-0000-0000C7000000}"/>
    <cellStyle name="Currency 2 3 2" xfId="2264" xr:uid="{00000000-0005-0000-0000-0000C8000000}"/>
    <cellStyle name="Currency 2 3 3" xfId="2265" xr:uid="{00000000-0005-0000-0000-0000C9000000}"/>
    <cellStyle name="Currency 2 4" xfId="2059" xr:uid="{00000000-0005-0000-0000-0000CA000000}"/>
    <cellStyle name="Currency 2 4 2" xfId="2266" xr:uid="{00000000-0005-0000-0000-0000CB000000}"/>
    <cellStyle name="Currency 2 4 3" xfId="2267" xr:uid="{00000000-0005-0000-0000-0000CC000000}"/>
    <cellStyle name="Currency 2 4 3 2" xfId="2268" xr:uid="{00000000-0005-0000-0000-0000CD000000}"/>
    <cellStyle name="Currency 2 4 4" xfId="2269" xr:uid="{00000000-0005-0000-0000-0000CE000000}"/>
    <cellStyle name="Currency 2 5" xfId="2270" xr:uid="{00000000-0005-0000-0000-0000CF000000}"/>
    <cellStyle name="Currency 2 5 2" xfId="2271" xr:uid="{00000000-0005-0000-0000-0000D0000000}"/>
    <cellStyle name="Currency 2 6" xfId="2272" xr:uid="{00000000-0005-0000-0000-0000D1000000}"/>
    <cellStyle name="Currency 2 7" xfId="2273" xr:uid="{00000000-0005-0000-0000-0000D2000000}"/>
    <cellStyle name="Currency 2 8" xfId="2274" xr:uid="{00000000-0005-0000-0000-0000D3000000}"/>
    <cellStyle name="Currency 2 9" xfId="2056" xr:uid="{00000000-0005-0000-0000-0000C2000000}"/>
    <cellStyle name="Currency 20" xfId="2275" xr:uid="{00000000-0005-0000-0000-0000D4000000}"/>
    <cellStyle name="Currency 21" xfId="2276" xr:uid="{00000000-0005-0000-0000-0000D5000000}"/>
    <cellStyle name="Currency 22" xfId="2277" xr:uid="{00000000-0005-0000-0000-0000D6000000}"/>
    <cellStyle name="Currency 24" xfId="2278" xr:uid="{00000000-0005-0000-0000-0000D7000000}"/>
    <cellStyle name="Currency 3" xfId="84" xr:uid="{00000000-0005-0000-0000-00003E000000}"/>
    <cellStyle name="Currency 3 2" xfId="2061" xr:uid="{00000000-0005-0000-0000-0000D9000000}"/>
    <cellStyle name="Currency 3 2 2" xfId="2279" xr:uid="{00000000-0005-0000-0000-0000DA000000}"/>
    <cellStyle name="Currency 3 3" xfId="2062" xr:uid="{00000000-0005-0000-0000-0000DB000000}"/>
    <cellStyle name="Currency 3 4" xfId="2060" xr:uid="{00000000-0005-0000-0000-0000D8000000}"/>
    <cellStyle name="Currency 4" xfId="2063" xr:uid="{00000000-0005-0000-0000-0000DC000000}"/>
    <cellStyle name="Currency 4 2" xfId="2280" xr:uid="{00000000-0005-0000-0000-0000DD000000}"/>
    <cellStyle name="Currency 4 2 10" xfId="2281" xr:uid="{00000000-0005-0000-0000-0000DE000000}"/>
    <cellStyle name="Currency 4 2 10 2" xfId="2282" xr:uid="{00000000-0005-0000-0000-0000DF000000}"/>
    <cellStyle name="Currency 4 2 11" xfId="2283" xr:uid="{00000000-0005-0000-0000-0000E0000000}"/>
    <cellStyle name="Currency 4 2 2" xfId="2284" xr:uid="{00000000-0005-0000-0000-0000E1000000}"/>
    <cellStyle name="Currency 4 2 2 2" xfId="2285" xr:uid="{00000000-0005-0000-0000-0000E2000000}"/>
    <cellStyle name="Currency 4 2 3" xfId="2286" xr:uid="{00000000-0005-0000-0000-0000E3000000}"/>
    <cellStyle name="Currency 4 2 4" xfId="2287" xr:uid="{00000000-0005-0000-0000-0000E4000000}"/>
    <cellStyle name="Currency 4 2 5" xfId="2288" xr:uid="{00000000-0005-0000-0000-0000E5000000}"/>
    <cellStyle name="Currency 4 2 6" xfId="2289" xr:uid="{00000000-0005-0000-0000-0000E6000000}"/>
    <cellStyle name="Currency 4 2 6 2" xfId="2290" xr:uid="{00000000-0005-0000-0000-0000E7000000}"/>
    <cellStyle name="Currency 4 2 7" xfId="2291" xr:uid="{00000000-0005-0000-0000-0000E8000000}"/>
    <cellStyle name="Currency 4 2 7 2" xfId="2292" xr:uid="{00000000-0005-0000-0000-0000E9000000}"/>
    <cellStyle name="Currency 4 2 8" xfId="2293" xr:uid="{00000000-0005-0000-0000-0000EA000000}"/>
    <cellStyle name="Currency 4 2 8 2" xfId="2294" xr:uid="{00000000-0005-0000-0000-0000EB000000}"/>
    <cellStyle name="Currency 4 2 9" xfId="2295" xr:uid="{00000000-0005-0000-0000-0000EC000000}"/>
    <cellStyle name="Currency 4 2 9 2" xfId="2296" xr:uid="{00000000-0005-0000-0000-0000ED000000}"/>
    <cellStyle name="Currency 4 3" xfId="2297" xr:uid="{00000000-0005-0000-0000-0000EE000000}"/>
    <cellStyle name="Currency 4 3 2" xfId="2298" xr:uid="{00000000-0005-0000-0000-0000EF000000}"/>
    <cellStyle name="Currency 4 3 3" xfId="2299" xr:uid="{00000000-0005-0000-0000-0000F0000000}"/>
    <cellStyle name="Currency 4 3 4" xfId="2300" xr:uid="{00000000-0005-0000-0000-0000F1000000}"/>
    <cellStyle name="Currency 4 3 5" xfId="2301" xr:uid="{00000000-0005-0000-0000-0000F2000000}"/>
    <cellStyle name="Currency 4 4" xfId="2302" xr:uid="{00000000-0005-0000-0000-0000F3000000}"/>
    <cellStyle name="Currency 4 5" xfId="2303" xr:uid="{00000000-0005-0000-0000-0000F4000000}"/>
    <cellStyle name="Currency 5" xfId="2064" xr:uid="{00000000-0005-0000-0000-0000F5000000}"/>
    <cellStyle name="Currency 5 2" xfId="2304" xr:uid="{00000000-0005-0000-0000-0000F6000000}"/>
    <cellStyle name="Currency 5 3" xfId="2305" xr:uid="{00000000-0005-0000-0000-0000F7000000}"/>
    <cellStyle name="Currency 5 4" xfId="2306" xr:uid="{00000000-0005-0000-0000-0000F8000000}"/>
    <cellStyle name="Currency 5 5" xfId="2307" xr:uid="{00000000-0005-0000-0000-0000F9000000}"/>
    <cellStyle name="Currency 5 6" xfId="2308" xr:uid="{00000000-0005-0000-0000-0000FA000000}"/>
    <cellStyle name="Currency 6" xfId="2309" xr:uid="{00000000-0005-0000-0000-0000FB000000}"/>
    <cellStyle name="Currency 6 2" xfId="2310" xr:uid="{00000000-0005-0000-0000-0000FC000000}"/>
    <cellStyle name="Currency 6 2 2" xfId="2311" xr:uid="{00000000-0005-0000-0000-0000FD000000}"/>
    <cellStyle name="Currency 7" xfId="2312" xr:uid="{00000000-0005-0000-0000-0000FE000000}"/>
    <cellStyle name="Currency 7 2" xfId="2313" xr:uid="{00000000-0005-0000-0000-0000FF000000}"/>
    <cellStyle name="Currency 8" xfId="2314" xr:uid="{00000000-0005-0000-0000-000000010000}"/>
    <cellStyle name="Currency 8 2" xfId="2315" xr:uid="{00000000-0005-0000-0000-000001010000}"/>
    <cellStyle name="Currency 8 3" xfId="2316" xr:uid="{00000000-0005-0000-0000-000002010000}"/>
    <cellStyle name="Currency 8 4" xfId="2317" xr:uid="{00000000-0005-0000-0000-000003010000}"/>
    <cellStyle name="Currency 8 5" xfId="2318" xr:uid="{00000000-0005-0000-0000-000004010000}"/>
    <cellStyle name="Currency 8 6" xfId="2319" xr:uid="{00000000-0005-0000-0000-000005010000}"/>
    <cellStyle name="Currency 9" xfId="2320" xr:uid="{00000000-0005-0000-0000-000006010000}"/>
    <cellStyle name="Currency 9 2" xfId="2321" xr:uid="{00000000-0005-0000-0000-000007010000}"/>
    <cellStyle name="Currency 9 3" xfId="2322" xr:uid="{00000000-0005-0000-0000-000008010000}"/>
    <cellStyle name="Currency Simple" xfId="2323" xr:uid="{00000000-0005-0000-0000-000009010000}"/>
    <cellStyle name="Date" xfId="2324" xr:uid="{00000000-0005-0000-0000-00000A010000}"/>
    <cellStyle name="Date Short" xfId="2325" xr:uid="{00000000-0005-0000-0000-00000B010000}"/>
    <cellStyle name="DELTA" xfId="2326" xr:uid="{00000000-0005-0000-0000-00000C010000}"/>
    <cellStyle name="Enter Currency (0)" xfId="2327" xr:uid="{00000000-0005-0000-0000-00000D010000}"/>
    <cellStyle name="Enter Currency (2)" xfId="2328" xr:uid="{00000000-0005-0000-0000-00000E010000}"/>
    <cellStyle name="Enter Units (0)" xfId="2329" xr:uid="{00000000-0005-0000-0000-00000F010000}"/>
    <cellStyle name="Enter Units (1)" xfId="2330" xr:uid="{00000000-0005-0000-0000-000010010000}"/>
    <cellStyle name="Enter Units (2)" xfId="2331" xr:uid="{00000000-0005-0000-0000-000011010000}"/>
    <cellStyle name="Explanatory Text" xfId="17" builtinId="53" customBuiltin="1"/>
    <cellStyle name="Explanatory Text 2" xfId="85" xr:uid="{00000000-0005-0000-0000-000040000000}"/>
    <cellStyle name="Fixed" xfId="2332" xr:uid="{00000000-0005-0000-0000-000013010000}"/>
    <cellStyle name="Good" xfId="7" builtinId="26" customBuiltin="1"/>
    <cellStyle name="Good 2" xfId="86" xr:uid="{00000000-0005-0000-0000-000042000000}"/>
    <cellStyle name="Grey" xfId="2333" xr:uid="{00000000-0005-0000-0000-000015010000}"/>
    <cellStyle name="Grey 2" xfId="2334" xr:uid="{00000000-0005-0000-0000-000016010000}"/>
    <cellStyle name="HEADER" xfId="2335" xr:uid="{00000000-0005-0000-0000-000017010000}"/>
    <cellStyle name="Header1" xfId="2336" xr:uid="{00000000-0005-0000-0000-000018010000}"/>
    <cellStyle name="Header2" xfId="2337" xr:uid="{00000000-0005-0000-0000-000019010000}"/>
    <cellStyle name="Header2 2" xfId="2338" xr:uid="{00000000-0005-0000-0000-00001A010000}"/>
    <cellStyle name="Header2 2 2" xfId="2396" xr:uid="{00000000-0005-0000-0000-00001A010000}"/>
    <cellStyle name="Header2 3" xfId="2397" xr:uid="{00000000-0005-0000-0000-000019010000}"/>
    <cellStyle name="Heading 1" xfId="3" builtinId="16" customBuiltin="1"/>
    <cellStyle name="Heading 1 2" xfId="87" xr:uid="{00000000-0005-0000-0000-000044000000}"/>
    <cellStyle name="Heading 2" xfId="4" builtinId="17" customBuiltin="1"/>
    <cellStyle name="Heading 2 2" xfId="88" xr:uid="{00000000-0005-0000-0000-000046000000}"/>
    <cellStyle name="Heading 3" xfId="5" builtinId="18" customBuiltin="1"/>
    <cellStyle name="Heading 3 2" xfId="89" xr:uid="{00000000-0005-0000-0000-000048000000}"/>
    <cellStyle name="Heading 4" xfId="6" builtinId="19" customBuiltin="1"/>
    <cellStyle name="Heading 4 2" xfId="90" xr:uid="{00000000-0005-0000-0000-00004A000000}"/>
    <cellStyle name="Heading1" xfId="2339" xr:uid="{00000000-0005-0000-0000-00001F010000}"/>
    <cellStyle name="Heading2" xfId="2340" xr:uid="{00000000-0005-0000-0000-000020010000}"/>
    <cellStyle name="HIGHLIGHT" xfId="2341" xr:uid="{00000000-0005-0000-0000-000021010000}"/>
    <cellStyle name="Hyperlink 2" xfId="2065" xr:uid="{00000000-0005-0000-0000-000022010000}"/>
    <cellStyle name="Hyperlink 3" xfId="2066" xr:uid="{00000000-0005-0000-0000-000023010000}"/>
    <cellStyle name="Hyperlink 4" xfId="2067" xr:uid="{00000000-0005-0000-0000-000024010000}"/>
    <cellStyle name="Hyperlink 5" xfId="2133" xr:uid="{00000000-0005-0000-0000-000025010000}"/>
    <cellStyle name="Input" xfId="10" builtinId="20" customBuiltin="1"/>
    <cellStyle name="Input [yellow]" xfId="2342" xr:uid="{00000000-0005-0000-0000-000026010000}"/>
    <cellStyle name="Input [yellow] 2" xfId="2343" xr:uid="{00000000-0005-0000-0000-000027010000}"/>
    <cellStyle name="Input [yellow] 2 2" xfId="2487" xr:uid="{00000000-0005-0000-0000-000028010000}"/>
    <cellStyle name="Input [yellow] 2 2 2" xfId="2498" xr:uid="{00000000-0005-0000-0000-000028010000}"/>
    <cellStyle name="Input [yellow] 2 3" xfId="2394" xr:uid="{00000000-0005-0000-0000-000027010000}"/>
    <cellStyle name="Input [yellow] 3" xfId="2486" xr:uid="{00000000-0005-0000-0000-000029010000}"/>
    <cellStyle name="Input [yellow] 3 2" xfId="2497" xr:uid="{00000000-0005-0000-0000-000029010000}"/>
    <cellStyle name="Input [yellow] 4" xfId="2395" xr:uid="{00000000-0005-0000-0000-000026010000}"/>
    <cellStyle name="Input 2" xfId="91" xr:uid="{00000000-0005-0000-0000-00004C000000}"/>
    <cellStyle name="Input 2 2" xfId="2488" xr:uid="{00000000-0005-0000-0000-00002B010000}"/>
    <cellStyle name="Input 2 3" xfId="2489" xr:uid="{00000000-0005-0000-0000-00002C010000}"/>
    <cellStyle name="Link Currency (0)" xfId="2344" xr:uid="{00000000-0005-0000-0000-00002D010000}"/>
    <cellStyle name="Link Currency (2)" xfId="2345" xr:uid="{00000000-0005-0000-0000-00002E010000}"/>
    <cellStyle name="Link Units (0)" xfId="2346" xr:uid="{00000000-0005-0000-0000-00002F010000}"/>
    <cellStyle name="Link Units (1)" xfId="2347" xr:uid="{00000000-0005-0000-0000-000030010000}"/>
    <cellStyle name="Link Units (2)" xfId="2348" xr:uid="{00000000-0005-0000-0000-000031010000}"/>
    <cellStyle name="Linked Cell" xfId="13" builtinId="24" customBuiltin="1"/>
    <cellStyle name="Linked Cell 2" xfId="92" xr:uid="{00000000-0005-0000-0000-00004E000000}"/>
    <cellStyle name="Neutral" xfId="9" builtinId="28" customBuiltin="1"/>
    <cellStyle name="Neutral 2" xfId="93" xr:uid="{00000000-0005-0000-0000-000050000000}"/>
    <cellStyle name="no dec" xfId="2068" xr:uid="{00000000-0005-0000-0000-000034010000}"/>
    <cellStyle name="Normal" xfId="0" builtinId="0"/>
    <cellStyle name="Normal - Style1" xfId="2349" xr:uid="{00000000-0005-0000-0000-000036010000}"/>
    <cellStyle name="Normal 10" xfId="2069" xr:uid="{00000000-0005-0000-0000-000037010000}"/>
    <cellStyle name="Normal 10 2" xfId="2006" xr:uid="{00000000-0005-0000-0000-000038010000}"/>
    <cellStyle name="Normal 10 3" xfId="2350" xr:uid="{00000000-0005-0000-0000-000039010000}"/>
    <cellStyle name="Normal 11" xfId="2070" xr:uid="{00000000-0005-0000-0000-00003A010000}"/>
    <cellStyle name="Normal 11 2" xfId="2351" xr:uid="{00000000-0005-0000-0000-00003B010000}"/>
    <cellStyle name="Normal 12" xfId="2009" xr:uid="{00000000-0005-0000-0000-00003C010000}"/>
    <cellStyle name="Normal 12 2" xfId="2352" xr:uid="{00000000-0005-0000-0000-00003D010000}"/>
    <cellStyle name="Normal 13" xfId="2353" xr:uid="{00000000-0005-0000-0000-00003E010000}"/>
    <cellStyle name="Normal 13 2" xfId="2354" xr:uid="{00000000-0005-0000-0000-00003F010000}"/>
    <cellStyle name="Normal 14" xfId="2355" xr:uid="{00000000-0005-0000-0000-000040010000}"/>
    <cellStyle name="Normal 14 2" xfId="2356" xr:uid="{00000000-0005-0000-0000-000041010000}"/>
    <cellStyle name="Normal 15" xfId="2357" xr:uid="{00000000-0005-0000-0000-000042010000}"/>
    <cellStyle name="Normal 15 2" xfId="2358" xr:uid="{00000000-0005-0000-0000-000043010000}"/>
    <cellStyle name="Normal 15 3" xfId="2359" xr:uid="{00000000-0005-0000-0000-000044010000}"/>
    <cellStyle name="Normal 16" xfId="2360" xr:uid="{00000000-0005-0000-0000-000045010000}"/>
    <cellStyle name="Normal 16 2" xfId="2361" xr:uid="{00000000-0005-0000-0000-000046010000}"/>
    <cellStyle name="Normal 17" xfId="2362" xr:uid="{00000000-0005-0000-0000-000047010000}"/>
    <cellStyle name="Normal 18" xfId="2363" xr:uid="{00000000-0005-0000-0000-000048010000}"/>
    <cellStyle name="Normal 18 2" xfId="2364" xr:uid="{00000000-0005-0000-0000-000049010000}"/>
    <cellStyle name="Normal 19" xfId="2365" xr:uid="{00000000-0005-0000-0000-00004A010000}"/>
    <cellStyle name="Normal 19 2" xfId="2366" xr:uid="{00000000-0005-0000-0000-00004B010000}"/>
    <cellStyle name="Normal 2" xfId="49" xr:uid="{00000000-0005-0000-0000-000052000000}"/>
    <cellStyle name="Normal 2 10" xfId="94" xr:uid="{00000000-0005-0000-0000-000053000000}"/>
    <cellStyle name="Normal 2 10 10" xfId="95" xr:uid="{00000000-0005-0000-0000-000054000000}"/>
    <cellStyle name="Normal 2 10 11" xfId="96" xr:uid="{00000000-0005-0000-0000-000055000000}"/>
    <cellStyle name="Normal 2 10 12" xfId="97" xr:uid="{00000000-0005-0000-0000-000056000000}"/>
    <cellStyle name="Normal 2 10 13" xfId="98" xr:uid="{00000000-0005-0000-0000-000057000000}"/>
    <cellStyle name="Normal 2 10 14" xfId="99" xr:uid="{00000000-0005-0000-0000-000058000000}"/>
    <cellStyle name="Normal 2 10 15" xfId="100" xr:uid="{00000000-0005-0000-0000-000059000000}"/>
    <cellStyle name="Normal 2 10 16" xfId="101" xr:uid="{00000000-0005-0000-0000-00005A000000}"/>
    <cellStyle name="Normal 2 10 17" xfId="102" xr:uid="{00000000-0005-0000-0000-00005B000000}"/>
    <cellStyle name="Normal 2 10 18" xfId="103" xr:uid="{00000000-0005-0000-0000-00005C000000}"/>
    <cellStyle name="Normal 2 10 19" xfId="104" xr:uid="{00000000-0005-0000-0000-00005D000000}"/>
    <cellStyle name="Normal 2 10 2" xfId="105" xr:uid="{00000000-0005-0000-0000-00005E000000}"/>
    <cellStyle name="Normal 2 10 20" xfId="106" xr:uid="{00000000-0005-0000-0000-00005F000000}"/>
    <cellStyle name="Normal 2 10 21" xfId="107" xr:uid="{00000000-0005-0000-0000-000060000000}"/>
    <cellStyle name="Normal 2 10 22" xfId="108" xr:uid="{00000000-0005-0000-0000-000061000000}"/>
    <cellStyle name="Normal 2 10 23" xfId="109" xr:uid="{00000000-0005-0000-0000-000062000000}"/>
    <cellStyle name="Normal 2 10 3" xfId="110" xr:uid="{00000000-0005-0000-0000-000063000000}"/>
    <cellStyle name="Normal 2 10 4" xfId="111" xr:uid="{00000000-0005-0000-0000-000064000000}"/>
    <cellStyle name="Normal 2 10 5" xfId="112" xr:uid="{00000000-0005-0000-0000-000065000000}"/>
    <cellStyle name="Normal 2 10 6" xfId="113" xr:uid="{00000000-0005-0000-0000-000066000000}"/>
    <cellStyle name="Normal 2 10 7" xfId="114" xr:uid="{00000000-0005-0000-0000-000067000000}"/>
    <cellStyle name="Normal 2 10 8" xfId="115" xr:uid="{00000000-0005-0000-0000-000068000000}"/>
    <cellStyle name="Normal 2 10 9" xfId="116" xr:uid="{00000000-0005-0000-0000-000069000000}"/>
    <cellStyle name="Normal 2 11" xfId="117" xr:uid="{00000000-0005-0000-0000-00006A000000}"/>
    <cellStyle name="Normal 2 11 10" xfId="118" xr:uid="{00000000-0005-0000-0000-00006B000000}"/>
    <cellStyle name="Normal 2 11 11" xfId="119" xr:uid="{00000000-0005-0000-0000-00006C000000}"/>
    <cellStyle name="Normal 2 11 12" xfId="120" xr:uid="{00000000-0005-0000-0000-00006D000000}"/>
    <cellStyle name="Normal 2 11 13" xfId="121" xr:uid="{00000000-0005-0000-0000-00006E000000}"/>
    <cellStyle name="Normal 2 11 14" xfId="122" xr:uid="{00000000-0005-0000-0000-00006F000000}"/>
    <cellStyle name="Normal 2 11 15" xfId="123" xr:uid="{00000000-0005-0000-0000-000070000000}"/>
    <cellStyle name="Normal 2 11 16" xfId="124" xr:uid="{00000000-0005-0000-0000-000071000000}"/>
    <cellStyle name="Normal 2 11 17" xfId="125" xr:uid="{00000000-0005-0000-0000-000072000000}"/>
    <cellStyle name="Normal 2 11 18" xfId="126" xr:uid="{00000000-0005-0000-0000-000073000000}"/>
    <cellStyle name="Normal 2 11 19" xfId="127" xr:uid="{00000000-0005-0000-0000-000074000000}"/>
    <cellStyle name="Normal 2 11 2" xfId="128" xr:uid="{00000000-0005-0000-0000-000075000000}"/>
    <cellStyle name="Normal 2 11 20" xfId="129" xr:uid="{00000000-0005-0000-0000-000076000000}"/>
    <cellStyle name="Normal 2 11 21" xfId="130" xr:uid="{00000000-0005-0000-0000-000077000000}"/>
    <cellStyle name="Normal 2 11 22" xfId="131" xr:uid="{00000000-0005-0000-0000-000078000000}"/>
    <cellStyle name="Normal 2 11 23" xfId="132" xr:uid="{00000000-0005-0000-0000-000079000000}"/>
    <cellStyle name="Normal 2 11 3" xfId="133" xr:uid="{00000000-0005-0000-0000-00007A000000}"/>
    <cellStyle name="Normal 2 11 4" xfId="134" xr:uid="{00000000-0005-0000-0000-00007B000000}"/>
    <cellStyle name="Normal 2 11 5" xfId="135" xr:uid="{00000000-0005-0000-0000-00007C000000}"/>
    <cellStyle name="Normal 2 11 6" xfId="136" xr:uid="{00000000-0005-0000-0000-00007D000000}"/>
    <cellStyle name="Normal 2 11 7" xfId="137" xr:uid="{00000000-0005-0000-0000-00007E000000}"/>
    <cellStyle name="Normal 2 11 8" xfId="138" xr:uid="{00000000-0005-0000-0000-00007F000000}"/>
    <cellStyle name="Normal 2 11 9" xfId="139" xr:uid="{00000000-0005-0000-0000-000080000000}"/>
    <cellStyle name="Normal 2 12" xfId="140" xr:uid="{00000000-0005-0000-0000-000081000000}"/>
    <cellStyle name="Normal 2 12 10" xfId="141" xr:uid="{00000000-0005-0000-0000-000082000000}"/>
    <cellStyle name="Normal 2 12 11" xfId="142" xr:uid="{00000000-0005-0000-0000-000083000000}"/>
    <cellStyle name="Normal 2 12 12" xfId="143" xr:uid="{00000000-0005-0000-0000-000084000000}"/>
    <cellStyle name="Normal 2 12 13" xfId="144" xr:uid="{00000000-0005-0000-0000-000085000000}"/>
    <cellStyle name="Normal 2 12 14" xfId="145" xr:uid="{00000000-0005-0000-0000-000086000000}"/>
    <cellStyle name="Normal 2 12 15" xfId="146" xr:uid="{00000000-0005-0000-0000-000087000000}"/>
    <cellStyle name="Normal 2 12 16" xfId="147" xr:uid="{00000000-0005-0000-0000-000088000000}"/>
    <cellStyle name="Normal 2 12 17" xfId="148" xr:uid="{00000000-0005-0000-0000-000089000000}"/>
    <cellStyle name="Normal 2 12 18" xfId="149" xr:uid="{00000000-0005-0000-0000-00008A000000}"/>
    <cellStyle name="Normal 2 12 19" xfId="150" xr:uid="{00000000-0005-0000-0000-00008B000000}"/>
    <cellStyle name="Normal 2 12 2" xfId="151" xr:uid="{00000000-0005-0000-0000-00008C000000}"/>
    <cellStyle name="Normal 2 12 20" xfId="152" xr:uid="{00000000-0005-0000-0000-00008D000000}"/>
    <cellStyle name="Normal 2 12 21" xfId="153" xr:uid="{00000000-0005-0000-0000-00008E000000}"/>
    <cellStyle name="Normal 2 12 22" xfId="154" xr:uid="{00000000-0005-0000-0000-00008F000000}"/>
    <cellStyle name="Normal 2 12 23" xfId="155" xr:uid="{00000000-0005-0000-0000-000090000000}"/>
    <cellStyle name="Normal 2 12 3" xfId="156" xr:uid="{00000000-0005-0000-0000-000091000000}"/>
    <cellStyle name="Normal 2 12 4" xfId="157" xr:uid="{00000000-0005-0000-0000-000092000000}"/>
    <cellStyle name="Normal 2 12 5" xfId="158" xr:uid="{00000000-0005-0000-0000-000093000000}"/>
    <cellStyle name="Normal 2 12 6" xfId="159" xr:uid="{00000000-0005-0000-0000-000094000000}"/>
    <cellStyle name="Normal 2 12 7" xfId="160" xr:uid="{00000000-0005-0000-0000-000095000000}"/>
    <cellStyle name="Normal 2 12 8" xfId="161" xr:uid="{00000000-0005-0000-0000-000096000000}"/>
    <cellStyle name="Normal 2 12 9" xfId="162" xr:uid="{00000000-0005-0000-0000-000097000000}"/>
    <cellStyle name="Normal 2 13" xfId="163" xr:uid="{00000000-0005-0000-0000-000098000000}"/>
    <cellStyle name="Normal 2 13 10" xfId="164" xr:uid="{00000000-0005-0000-0000-000099000000}"/>
    <cellStyle name="Normal 2 13 11" xfId="165" xr:uid="{00000000-0005-0000-0000-00009A000000}"/>
    <cellStyle name="Normal 2 13 12" xfId="166" xr:uid="{00000000-0005-0000-0000-00009B000000}"/>
    <cellStyle name="Normal 2 13 13" xfId="167" xr:uid="{00000000-0005-0000-0000-00009C000000}"/>
    <cellStyle name="Normal 2 13 14" xfId="168" xr:uid="{00000000-0005-0000-0000-00009D000000}"/>
    <cellStyle name="Normal 2 13 15" xfId="169" xr:uid="{00000000-0005-0000-0000-00009E000000}"/>
    <cellStyle name="Normal 2 13 16" xfId="170" xr:uid="{00000000-0005-0000-0000-00009F000000}"/>
    <cellStyle name="Normal 2 13 17" xfId="171" xr:uid="{00000000-0005-0000-0000-0000A0000000}"/>
    <cellStyle name="Normal 2 13 18" xfId="172" xr:uid="{00000000-0005-0000-0000-0000A1000000}"/>
    <cellStyle name="Normal 2 13 19" xfId="173" xr:uid="{00000000-0005-0000-0000-0000A2000000}"/>
    <cellStyle name="Normal 2 13 2" xfId="174" xr:uid="{00000000-0005-0000-0000-0000A3000000}"/>
    <cellStyle name="Normal 2 13 20" xfId="175" xr:uid="{00000000-0005-0000-0000-0000A4000000}"/>
    <cellStyle name="Normal 2 13 21" xfId="176" xr:uid="{00000000-0005-0000-0000-0000A5000000}"/>
    <cellStyle name="Normal 2 13 22" xfId="177" xr:uid="{00000000-0005-0000-0000-0000A6000000}"/>
    <cellStyle name="Normal 2 13 23" xfId="178" xr:uid="{00000000-0005-0000-0000-0000A7000000}"/>
    <cellStyle name="Normal 2 13 3" xfId="179" xr:uid="{00000000-0005-0000-0000-0000A8000000}"/>
    <cellStyle name="Normal 2 13 4" xfId="180" xr:uid="{00000000-0005-0000-0000-0000A9000000}"/>
    <cellStyle name="Normal 2 13 5" xfId="181" xr:uid="{00000000-0005-0000-0000-0000AA000000}"/>
    <cellStyle name="Normal 2 13 6" xfId="182" xr:uid="{00000000-0005-0000-0000-0000AB000000}"/>
    <cellStyle name="Normal 2 13 7" xfId="183" xr:uid="{00000000-0005-0000-0000-0000AC000000}"/>
    <cellStyle name="Normal 2 13 8" xfId="184" xr:uid="{00000000-0005-0000-0000-0000AD000000}"/>
    <cellStyle name="Normal 2 13 9" xfId="185" xr:uid="{00000000-0005-0000-0000-0000AE000000}"/>
    <cellStyle name="Normal 2 14" xfId="186" xr:uid="{00000000-0005-0000-0000-0000AF000000}"/>
    <cellStyle name="Normal 2 14 10" xfId="187" xr:uid="{00000000-0005-0000-0000-0000B0000000}"/>
    <cellStyle name="Normal 2 14 11" xfId="188" xr:uid="{00000000-0005-0000-0000-0000B1000000}"/>
    <cellStyle name="Normal 2 14 12" xfId="189" xr:uid="{00000000-0005-0000-0000-0000B2000000}"/>
    <cellStyle name="Normal 2 14 13" xfId="190" xr:uid="{00000000-0005-0000-0000-0000B3000000}"/>
    <cellStyle name="Normal 2 14 14" xfId="191" xr:uid="{00000000-0005-0000-0000-0000B4000000}"/>
    <cellStyle name="Normal 2 14 15" xfId="192" xr:uid="{00000000-0005-0000-0000-0000B5000000}"/>
    <cellStyle name="Normal 2 14 16" xfId="193" xr:uid="{00000000-0005-0000-0000-0000B6000000}"/>
    <cellStyle name="Normal 2 14 17" xfId="194" xr:uid="{00000000-0005-0000-0000-0000B7000000}"/>
    <cellStyle name="Normal 2 14 18" xfId="195" xr:uid="{00000000-0005-0000-0000-0000B8000000}"/>
    <cellStyle name="Normal 2 14 19" xfId="196" xr:uid="{00000000-0005-0000-0000-0000B9000000}"/>
    <cellStyle name="Normal 2 14 2" xfId="197" xr:uid="{00000000-0005-0000-0000-0000BA000000}"/>
    <cellStyle name="Normal 2 14 20" xfId="198" xr:uid="{00000000-0005-0000-0000-0000BB000000}"/>
    <cellStyle name="Normal 2 14 21" xfId="199" xr:uid="{00000000-0005-0000-0000-0000BC000000}"/>
    <cellStyle name="Normal 2 14 22" xfId="200" xr:uid="{00000000-0005-0000-0000-0000BD000000}"/>
    <cellStyle name="Normal 2 14 23" xfId="201" xr:uid="{00000000-0005-0000-0000-0000BE000000}"/>
    <cellStyle name="Normal 2 14 3" xfId="202" xr:uid="{00000000-0005-0000-0000-0000BF000000}"/>
    <cellStyle name="Normal 2 14 4" xfId="203" xr:uid="{00000000-0005-0000-0000-0000C0000000}"/>
    <cellStyle name="Normal 2 14 5" xfId="204" xr:uid="{00000000-0005-0000-0000-0000C1000000}"/>
    <cellStyle name="Normal 2 14 6" xfId="205" xr:uid="{00000000-0005-0000-0000-0000C2000000}"/>
    <cellStyle name="Normal 2 14 7" xfId="206" xr:uid="{00000000-0005-0000-0000-0000C3000000}"/>
    <cellStyle name="Normal 2 14 8" xfId="207" xr:uid="{00000000-0005-0000-0000-0000C4000000}"/>
    <cellStyle name="Normal 2 14 9" xfId="208" xr:uid="{00000000-0005-0000-0000-0000C5000000}"/>
    <cellStyle name="Normal 2 15" xfId="209" xr:uid="{00000000-0005-0000-0000-0000C6000000}"/>
    <cellStyle name="Normal 2 15 10" xfId="210" xr:uid="{00000000-0005-0000-0000-0000C7000000}"/>
    <cellStyle name="Normal 2 15 11" xfId="211" xr:uid="{00000000-0005-0000-0000-0000C8000000}"/>
    <cellStyle name="Normal 2 15 12" xfId="212" xr:uid="{00000000-0005-0000-0000-0000C9000000}"/>
    <cellStyle name="Normal 2 15 13" xfId="213" xr:uid="{00000000-0005-0000-0000-0000CA000000}"/>
    <cellStyle name="Normal 2 15 14" xfId="214" xr:uid="{00000000-0005-0000-0000-0000CB000000}"/>
    <cellStyle name="Normal 2 15 15" xfId="215" xr:uid="{00000000-0005-0000-0000-0000CC000000}"/>
    <cellStyle name="Normal 2 15 16" xfId="216" xr:uid="{00000000-0005-0000-0000-0000CD000000}"/>
    <cellStyle name="Normal 2 15 17" xfId="217" xr:uid="{00000000-0005-0000-0000-0000CE000000}"/>
    <cellStyle name="Normal 2 15 18" xfId="218" xr:uid="{00000000-0005-0000-0000-0000CF000000}"/>
    <cellStyle name="Normal 2 15 19" xfId="219" xr:uid="{00000000-0005-0000-0000-0000D0000000}"/>
    <cellStyle name="Normal 2 15 2" xfId="220" xr:uid="{00000000-0005-0000-0000-0000D1000000}"/>
    <cellStyle name="Normal 2 15 20" xfId="221" xr:uid="{00000000-0005-0000-0000-0000D2000000}"/>
    <cellStyle name="Normal 2 15 21" xfId="222" xr:uid="{00000000-0005-0000-0000-0000D3000000}"/>
    <cellStyle name="Normal 2 15 22" xfId="223" xr:uid="{00000000-0005-0000-0000-0000D4000000}"/>
    <cellStyle name="Normal 2 15 23" xfId="224" xr:uid="{00000000-0005-0000-0000-0000D5000000}"/>
    <cellStyle name="Normal 2 15 3" xfId="225" xr:uid="{00000000-0005-0000-0000-0000D6000000}"/>
    <cellStyle name="Normal 2 15 4" xfId="226" xr:uid="{00000000-0005-0000-0000-0000D7000000}"/>
    <cellStyle name="Normal 2 15 5" xfId="227" xr:uid="{00000000-0005-0000-0000-0000D8000000}"/>
    <cellStyle name="Normal 2 15 6" xfId="228" xr:uid="{00000000-0005-0000-0000-0000D9000000}"/>
    <cellStyle name="Normal 2 15 7" xfId="229" xr:uid="{00000000-0005-0000-0000-0000DA000000}"/>
    <cellStyle name="Normal 2 15 8" xfId="230" xr:uid="{00000000-0005-0000-0000-0000DB000000}"/>
    <cellStyle name="Normal 2 15 9" xfId="231" xr:uid="{00000000-0005-0000-0000-0000DC000000}"/>
    <cellStyle name="Normal 2 16" xfId="232" xr:uid="{00000000-0005-0000-0000-0000DD000000}"/>
    <cellStyle name="Normal 2 16 10" xfId="233" xr:uid="{00000000-0005-0000-0000-0000DE000000}"/>
    <cellStyle name="Normal 2 16 11" xfId="234" xr:uid="{00000000-0005-0000-0000-0000DF000000}"/>
    <cellStyle name="Normal 2 16 12" xfId="235" xr:uid="{00000000-0005-0000-0000-0000E0000000}"/>
    <cellStyle name="Normal 2 16 13" xfId="236" xr:uid="{00000000-0005-0000-0000-0000E1000000}"/>
    <cellStyle name="Normal 2 16 14" xfId="237" xr:uid="{00000000-0005-0000-0000-0000E2000000}"/>
    <cellStyle name="Normal 2 16 15" xfId="238" xr:uid="{00000000-0005-0000-0000-0000E3000000}"/>
    <cellStyle name="Normal 2 16 16" xfId="239" xr:uid="{00000000-0005-0000-0000-0000E4000000}"/>
    <cellStyle name="Normal 2 16 17" xfId="240" xr:uid="{00000000-0005-0000-0000-0000E5000000}"/>
    <cellStyle name="Normal 2 16 18" xfId="241" xr:uid="{00000000-0005-0000-0000-0000E6000000}"/>
    <cellStyle name="Normal 2 16 19" xfId="242" xr:uid="{00000000-0005-0000-0000-0000E7000000}"/>
    <cellStyle name="Normal 2 16 2" xfId="243" xr:uid="{00000000-0005-0000-0000-0000E8000000}"/>
    <cellStyle name="Normal 2 16 20" xfId="244" xr:uid="{00000000-0005-0000-0000-0000E9000000}"/>
    <cellStyle name="Normal 2 16 21" xfId="245" xr:uid="{00000000-0005-0000-0000-0000EA000000}"/>
    <cellStyle name="Normal 2 16 22" xfId="246" xr:uid="{00000000-0005-0000-0000-0000EB000000}"/>
    <cellStyle name="Normal 2 16 23" xfId="247" xr:uid="{00000000-0005-0000-0000-0000EC000000}"/>
    <cellStyle name="Normal 2 16 3" xfId="248" xr:uid="{00000000-0005-0000-0000-0000ED000000}"/>
    <cellStyle name="Normal 2 16 4" xfId="249" xr:uid="{00000000-0005-0000-0000-0000EE000000}"/>
    <cellStyle name="Normal 2 16 5" xfId="250" xr:uid="{00000000-0005-0000-0000-0000EF000000}"/>
    <cellStyle name="Normal 2 16 6" xfId="251" xr:uid="{00000000-0005-0000-0000-0000F0000000}"/>
    <cellStyle name="Normal 2 16 7" xfId="252" xr:uid="{00000000-0005-0000-0000-0000F1000000}"/>
    <cellStyle name="Normal 2 16 8" xfId="253" xr:uid="{00000000-0005-0000-0000-0000F2000000}"/>
    <cellStyle name="Normal 2 16 9" xfId="254" xr:uid="{00000000-0005-0000-0000-0000F3000000}"/>
    <cellStyle name="Normal 2 17" xfId="255" xr:uid="{00000000-0005-0000-0000-0000F4000000}"/>
    <cellStyle name="Normal 2 17 10" xfId="256" xr:uid="{00000000-0005-0000-0000-0000F5000000}"/>
    <cellStyle name="Normal 2 17 11" xfId="257" xr:uid="{00000000-0005-0000-0000-0000F6000000}"/>
    <cellStyle name="Normal 2 17 12" xfId="258" xr:uid="{00000000-0005-0000-0000-0000F7000000}"/>
    <cellStyle name="Normal 2 17 13" xfId="259" xr:uid="{00000000-0005-0000-0000-0000F8000000}"/>
    <cellStyle name="Normal 2 17 14" xfId="260" xr:uid="{00000000-0005-0000-0000-0000F9000000}"/>
    <cellStyle name="Normal 2 17 15" xfId="261" xr:uid="{00000000-0005-0000-0000-0000FA000000}"/>
    <cellStyle name="Normal 2 17 16" xfId="262" xr:uid="{00000000-0005-0000-0000-0000FB000000}"/>
    <cellStyle name="Normal 2 17 17" xfId="263" xr:uid="{00000000-0005-0000-0000-0000FC000000}"/>
    <cellStyle name="Normal 2 17 18" xfId="264" xr:uid="{00000000-0005-0000-0000-0000FD000000}"/>
    <cellStyle name="Normal 2 17 19" xfId="265" xr:uid="{00000000-0005-0000-0000-0000FE000000}"/>
    <cellStyle name="Normal 2 17 2" xfId="266" xr:uid="{00000000-0005-0000-0000-0000FF000000}"/>
    <cellStyle name="Normal 2 17 20" xfId="267" xr:uid="{00000000-0005-0000-0000-000000010000}"/>
    <cellStyle name="Normal 2 17 21" xfId="268" xr:uid="{00000000-0005-0000-0000-000001010000}"/>
    <cellStyle name="Normal 2 17 22" xfId="269" xr:uid="{00000000-0005-0000-0000-000002010000}"/>
    <cellStyle name="Normal 2 17 23" xfId="270" xr:uid="{00000000-0005-0000-0000-000003010000}"/>
    <cellStyle name="Normal 2 17 3" xfId="271" xr:uid="{00000000-0005-0000-0000-000004010000}"/>
    <cellStyle name="Normal 2 17 4" xfId="272" xr:uid="{00000000-0005-0000-0000-000005010000}"/>
    <cellStyle name="Normal 2 17 5" xfId="273" xr:uid="{00000000-0005-0000-0000-000006010000}"/>
    <cellStyle name="Normal 2 17 6" xfId="274" xr:uid="{00000000-0005-0000-0000-000007010000}"/>
    <cellStyle name="Normal 2 17 7" xfId="275" xr:uid="{00000000-0005-0000-0000-000008010000}"/>
    <cellStyle name="Normal 2 17 8" xfId="276" xr:uid="{00000000-0005-0000-0000-000009010000}"/>
    <cellStyle name="Normal 2 17 9" xfId="277" xr:uid="{00000000-0005-0000-0000-00000A010000}"/>
    <cellStyle name="Normal 2 18" xfId="278" xr:uid="{00000000-0005-0000-0000-00000B010000}"/>
    <cellStyle name="Normal 2 18 10" xfId="279" xr:uid="{00000000-0005-0000-0000-00000C010000}"/>
    <cellStyle name="Normal 2 18 11" xfId="280" xr:uid="{00000000-0005-0000-0000-00000D010000}"/>
    <cellStyle name="Normal 2 18 12" xfId="281" xr:uid="{00000000-0005-0000-0000-00000E010000}"/>
    <cellStyle name="Normal 2 18 13" xfId="282" xr:uid="{00000000-0005-0000-0000-00000F010000}"/>
    <cellStyle name="Normal 2 18 14" xfId="283" xr:uid="{00000000-0005-0000-0000-000010010000}"/>
    <cellStyle name="Normal 2 18 15" xfId="284" xr:uid="{00000000-0005-0000-0000-000011010000}"/>
    <cellStyle name="Normal 2 18 16" xfId="285" xr:uid="{00000000-0005-0000-0000-000012010000}"/>
    <cellStyle name="Normal 2 18 17" xfId="286" xr:uid="{00000000-0005-0000-0000-000013010000}"/>
    <cellStyle name="Normal 2 18 18" xfId="287" xr:uid="{00000000-0005-0000-0000-000014010000}"/>
    <cellStyle name="Normal 2 18 19" xfId="288" xr:uid="{00000000-0005-0000-0000-000015010000}"/>
    <cellStyle name="Normal 2 18 2" xfId="289" xr:uid="{00000000-0005-0000-0000-000016010000}"/>
    <cellStyle name="Normal 2 18 20" xfId="290" xr:uid="{00000000-0005-0000-0000-000017010000}"/>
    <cellStyle name="Normal 2 18 21" xfId="291" xr:uid="{00000000-0005-0000-0000-000018010000}"/>
    <cellStyle name="Normal 2 18 22" xfId="292" xr:uid="{00000000-0005-0000-0000-000019010000}"/>
    <cellStyle name="Normal 2 18 23" xfId="293" xr:uid="{00000000-0005-0000-0000-00001A010000}"/>
    <cellStyle name="Normal 2 18 3" xfId="294" xr:uid="{00000000-0005-0000-0000-00001B010000}"/>
    <cellStyle name="Normal 2 18 4" xfId="295" xr:uid="{00000000-0005-0000-0000-00001C010000}"/>
    <cellStyle name="Normal 2 18 5" xfId="296" xr:uid="{00000000-0005-0000-0000-00001D010000}"/>
    <cellStyle name="Normal 2 18 6" xfId="297" xr:uid="{00000000-0005-0000-0000-00001E010000}"/>
    <cellStyle name="Normal 2 18 7" xfId="298" xr:uid="{00000000-0005-0000-0000-00001F010000}"/>
    <cellStyle name="Normal 2 18 8" xfId="299" xr:uid="{00000000-0005-0000-0000-000020010000}"/>
    <cellStyle name="Normal 2 18 9" xfId="300" xr:uid="{00000000-0005-0000-0000-000021010000}"/>
    <cellStyle name="Normal 2 19" xfId="301" xr:uid="{00000000-0005-0000-0000-000022010000}"/>
    <cellStyle name="Normal 2 19 10" xfId="302" xr:uid="{00000000-0005-0000-0000-000023010000}"/>
    <cellStyle name="Normal 2 19 11" xfId="303" xr:uid="{00000000-0005-0000-0000-000024010000}"/>
    <cellStyle name="Normal 2 19 12" xfId="304" xr:uid="{00000000-0005-0000-0000-000025010000}"/>
    <cellStyle name="Normal 2 19 13" xfId="305" xr:uid="{00000000-0005-0000-0000-000026010000}"/>
    <cellStyle name="Normal 2 19 14" xfId="306" xr:uid="{00000000-0005-0000-0000-000027010000}"/>
    <cellStyle name="Normal 2 19 15" xfId="307" xr:uid="{00000000-0005-0000-0000-000028010000}"/>
    <cellStyle name="Normal 2 19 16" xfId="308" xr:uid="{00000000-0005-0000-0000-000029010000}"/>
    <cellStyle name="Normal 2 19 17" xfId="309" xr:uid="{00000000-0005-0000-0000-00002A010000}"/>
    <cellStyle name="Normal 2 19 18" xfId="310" xr:uid="{00000000-0005-0000-0000-00002B010000}"/>
    <cellStyle name="Normal 2 19 19" xfId="311" xr:uid="{00000000-0005-0000-0000-00002C010000}"/>
    <cellStyle name="Normal 2 19 2" xfId="312" xr:uid="{00000000-0005-0000-0000-00002D010000}"/>
    <cellStyle name="Normal 2 19 20" xfId="313" xr:uid="{00000000-0005-0000-0000-00002E010000}"/>
    <cellStyle name="Normal 2 19 21" xfId="314" xr:uid="{00000000-0005-0000-0000-00002F010000}"/>
    <cellStyle name="Normal 2 19 22" xfId="315" xr:uid="{00000000-0005-0000-0000-000030010000}"/>
    <cellStyle name="Normal 2 19 23" xfId="316" xr:uid="{00000000-0005-0000-0000-000031010000}"/>
    <cellStyle name="Normal 2 19 3" xfId="317" xr:uid="{00000000-0005-0000-0000-000032010000}"/>
    <cellStyle name="Normal 2 19 4" xfId="318" xr:uid="{00000000-0005-0000-0000-000033010000}"/>
    <cellStyle name="Normal 2 19 5" xfId="319" xr:uid="{00000000-0005-0000-0000-000034010000}"/>
    <cellStyle name="Normal 2 19 6" xfId="320" xr:uid="{00000000-0005-0000-0000-000035010000}"/>
    <cellStyle name="Normal 2 19 7" xfId="321" xr:uid="{00000000-0005-0000-0000-000036010000}"/>
    <cellStyle name="Normal 2 19 8" xfId="322" xr:uid="{00000000-0005-0000-0000-000037010000}"/>
    <cellStyle name="Normal 2 19 9" xfId="323" xr:uid="{00000000-0005-0000-0000-000038010000}"/>
    <cellStyle name="Normal 2 2" xfId="50" xr:uid="{00000000-0005-0000-0000-000039010000}"/>
    <cellStyle name="Normal 2 2 2" xfId="324" xr:uid="{00000000-0005-0000-0000-00003A010000}"/>
    <cellStyle name="Normal 2 2 2 2" xfId="2367" xr:uid="{00000000-0005-0000-0000-000035020000}"/>
    <cellStyle name="Normal 2 2 2 3" xfId="2368" xr:uid="{00000000-0005-0000-0000-000036020000}"/>
    <cellStyle name="Normal 2 2 2 4" xfId="2369" xr:uid="{00000000-0005-0000-0000-000037020000}"/>
    <cellStyle name="Normal 2 2 3" xfId="2370" xr:uid="{00000000-0005-0000-0000-000038020000}"/>
    <cellStyle name="Normal 2 2 4" xfId="2371" xr:uid="{00000000-0005-0000-0000-000039020000}"/>
    <cellStyle name="Normal 2 2 5" xfId="2072" xr:uid="{00000000-0005-0000-0000-000033020000}"/>
    <cellStyle name="Normal 2 2_Summary" xfId="2372" xr:uid="{00000000-0005-0000-0000-00003A020000}"/>
    <cellStyle name="Normal 2 20" xfId="325" xr:uid="{00000000-0005-0000-0000-00003B010000}"/>
    <cellStyle name="Normal 2 20 10" xfId="326" xr:uid="{00000000-0005-0000-0000-00003C010000}"/>
    <cellStyle name="Normal 2 20 11" xfId="327" xr:uid="{00000000-0005-0000-0000-00003D010000}"/>
    <cellStyle name="Normal 2 20 12" xfId="328" xr:uid="{00000000-0005-0000-0000-00003E010000}"/>
    <cellStyle name="Normal 2 20 13" xfId="329" xr:uid="{00000000-0005-0000-0000-00003F010000}"/>
    <cellStyle name="Normal 2 20 14" xfId="330" xr:uid="{00000000-0005-0000-0000-000040010000}"/>
    <cellStyle name="Normal 2 20 15" xfId="331" xr:uid="{00000000-0005-0000-0000-000041010000}"/>
    <cellStyle name="Normal 2 20 16" xfId="332" xr:uid="{00000000-0005-0000-0000-000042010000}"/>
    <cellStyle name="Normal 2 20 17" xfId="333" xr:uid="{00000000-0005-0000-0000-000043010000}"/>
    <cellStyle name="Normal 2 20 18" xfId="334" xr:uid="{00000000-0005-0000-0000-000044010000}"/>
    <cellStyle name="Normal 2 20 19" xfId="335" xr:uid="{00000000-0005-0000-0000-000045010000}"/>
    <cellStyle name="Normal 2 20 2" xfId="336" xr:uid="{00000000-0005-0000-0000-000046010000}"/>
    <cellStyle name="Normal 2 20 20" xfId="337" xr:uid="{00000000-0005-0000-0000-000047010000}"/>
    <cellStyle name="Normal 2 20 21" xfId="338" xr:uid="{00000000-0005-0000-0000-000048010000}"/>
    <cellStyle name="Normal 2 20 22" xfId="339" xr:uid="{00000000-0005-0000-0000-000049010000}"/>
    <cellStyle name="Normal 2 20 23" xfId="340" xr:uid="{00000000-0005-0000-0000-00004A010000}"/>
    <cellStyle name="Normal 2 20 3" xfId="341" xr:uid="{00000000-0005-0000-0000-00004B010000}"/>
    <cellStyle name="Normal 2 20 4" xfId="342" xr:uid="{00000000-0005-0000-0000-00004C010000}"/>
    <cellStyle name="Normal 2 20 5" xfId="343" xr:uid="{00000000-0005-0000-0000-00004D010000}"/>
    <cellStyle name="Normal 2 20 6" xfId="344" xr:uid="{00000000-0005-0000-0000-00004E010000}"/>
    <cellStyle name="Normal 2 20 7" xfId="345" xr:uid="{00000000-0005-0000-0000-00004F010000}"/>
    <cellStyle name="Normal 2 20 8" xfId="346" xr:uid="{00000000-0005-0000-0000-000050010000}"/>
    <cellStyle name="Normal 2 20 9" xfId="347" xr:uid="{00000000-0005-0000-0000-000051010000}"/>
    <cellStyle name="Normal 2 21" xfId="348" xr:uid="{00000000-0005-0000-0000-000052010000}"/>
    <cellStyle name="Normal 2 21 10" xfId="349" xr:uid="{00000000-0005-0000-0000-000053010000}"/>
    <cellStyle name="Normal 2 21 11" xfId="350" xr:uid="{00000000-0005-0000-0000-000054010000}"/>
    <cellStyle name="Normal 2 21 12" xfId="351" xr:uid="{00000000-0005-0000-0000-000055010000}"/>
    <cellStyle name="Normal 2 21 13" xfId="352" xr:uid="{00000000-0005-0000-0000-000056010000}"/>
    <cellStyle name="Normal 2 21 14" xfId="353" xr:uid="{00000000-0005-0000-0000-000057010000}"/>
    <cellStyle name="Normal 2 21 15" xfId="354" xr:uid="{00000000-0005-0000-0000-000058010000}"/>
    <cellStyle name="Normal 2 21 16" xfId="355" xr:uid="{00000000-0005-0000-0000-000059010000}"/>
    <cellStyle name="Normal 2 21 17" xfId="356" xr:uid="{00000000-0005-0000-0000-00005A010000}"/>
    <cellStyle name="Normal 2 21 18" xfId="357" xr:uid="{00000000-0005-0000-0000-00005B010000}"/>
    <cellStyle name="Normal 2 21 19" xfId="358" xr:uid="{00000000-0005-0000-0000-00005C010000}"/>
    <cellStyle name="Normal 2 21 2" xfId="359" xr:uid="{00000000-0005-0000-0000-00005D010000}"/>
    <cellStyle name="Normal 2 21 20" xfId="360" xr:uid="{00000000-0005-0000-0000-00005E010000}"/>
    <cellStyle name="Normal 2 21 21" xfId="361" xr:uid="{00000000-0005-0000-0000-00005F010000}"/>
    <cellStyle name="Normal 2 21 22" xfId="362" xr:uid="{00000000-0005-0000-0000-000060010000}"/>
    <cellStyle name="Normal 2 21 23" xfId="363" xr:uid="{00000000-0005-0000-0000-000061010000}"/>
    <cellStyle name="Normal 2 21 3" xfId="364" xr:uid="{00000000-0005-0000-0000-000062010000}"/>
    <cellStyle name="Normal 2 21 4" xfId="365" xr:uid="{00000000-0005-0000-0000-000063010000}"/>
    <cellStyle name="Normal 2 21 5" xfId="366" xr:uid="{00000000-0005-0000-0000-000064010000}"/>
    <cellStyle name="Normal 2 21 6" xfId="367" xr:uid="{00000000-0005-0000-0000-000065010000}"/>
    <cellStyle name="Normal 2 21 7" xfId="368" xr:uid="{00000000-0005-0000-0000-000066010000}"/>
    <cellStyle name="Normal 2 21 8" xfId="369" xr:uid="{00000000-0005-0000-0000-000067010000}"/>
    <cellStyle name="Normal 2 21 9" xfId="370" xr:uid="{00000000-0005-0000-0000-000068010000}"/>
    <cellStyle name="Normal 2 22" xfId="371" xr:uid="{00000000-0005-0000-0000-000069010000}"/>
    <cellStyle name="Normal 2 22 10" xfId="372" xr:uid="{00000000-0005-0000-0000-00006A010000}"/>
    <cellStyle name="Normal 2 22 11" xfId="373" xr:uid="{00000000-0005-0000-0000-00006B010000}"/>
    <cellStyle name="Normal 2 22 12" xfId="374" xr:uid="{00000000-0005-0000-0000-00006C010000}"/>
    <cellStyle name="Normal 2 22 13" xfId="375" xr:uid="{00000000-0005-0000-0000-00006D010000}"/>
    <cellStyle name="Normal 2 22 14" xfId="376" xr:uid="{00000000-0005-0000-0000-00006E010000}"/>
    <cellStyle name="Normal 2 22 15" xfId="377" xr:uid="{00000000-0005-0000-0000-00006F010000}"/>
    <cellStyle name="Normal 2 22 16" xfId="378" xr:uid="{00000000-0005-0000-0000-000070010000}"/>
    <cellStyle name="Normal 2 22 17" xfId="379" xr:uid="{00000000-0005-0000-0000-000071010000}"/>
    <cellStyle name="Normal 2 22 18" xfId="380" xr:uid="{00000000-0005-0000-0000-000072010000}"/>
    <cellStyle name="Normal 2 22 19" xfId="381" xr:uid="{00000000-0005-0000-0000-000073010000}"/>
    <cellStyle name="Normal 2 22 2" xfId="382" xr:uid="{00000000-0005-0000-0000-000074010000}"/>
    <cellStyle name="Normal 2 22 20" xfId="383" xr:uid="{00000000-0005-0000-0000-000075010000}"/>
    <cellStyle name="Normal 2 22 21" xfId="384" xr:uid="{00000000-0005-0000-0000-000076010000}"/>
    <cellStyle name="Normal 2 22 22" xfId="385" xr:uid="{00000000-0005-0000-0000-000077010000}"/>
    <cellStyle name="Normal 2 22 23" xfId="386" xr:uid="{00000000-0005-0000-0000-000078010000}"/>
    <cellStyle name="Normal 2 22 3" xfId="387" xr:uid="{00000000-0005-0000-0000-000079010000}"/>
    <cellStyle name="Normal 2 22 4" xfId="388" xr:uid="{00000000-0005-0000-0000-00007A010000}"/>
    <cellStyle name="Normal 2 22 5" xfId="389" xr:uid="{00000000-0005-0000-0000-00007B010000}"/>
    <cellStyle name="Normal 2 22 6" xfId="390" xr:uid="{00000000-0005-0000-0000-00007C010000}"/>
    <cellStyle name="Normal 2 22 7" xfId="391" xr:uid="{00000000-0005-0000-0000-00007D010000}"/>
    <cellStyle name="Normal 2 22 8" xfId="392" xr:uid="{00000000-0005-0000-0000-00007E010000}"/>
    <cellStyle name="Normal 2 22 9" xfId="393" xr:uid="{00000000-0005-0000-0000-00007F010000}"/>
    <cellStyle name="Normal 2 23" xfId="394" xr:uid="{00000000-0005-0000-0000-000080010000}"/>
    <cellStyle name="Normal 2 23 10" xfId="395" xr:uid="{00000000-0005-0000-0000-000081010000}"/>
    <cellStyle name="Normal 2 23 11" xfId="396" xr:uid="{00000000-0005-0000-0000-000082010000}"/>
    <cellStyle name="Normal 2 23 12" xfId="397" xr:uid="{00000000-0005-0000-0000-000083010000}"/>
    <cellStyle name="Normal 2 23 13" xfId="398" xr:uid="{00000000-0005-0000-0000-000084010000}"/>
    <cellStyle name="Normal 2 23 14" xfId="399" xr:uid="{00000000-0005-0000-0000-000085010000}"/>
    <cellStyle name="Normal 2 23 15" xfId="400" xr:uid="{00000000-0005-0000-0000-000086010000}"/>
    <cellStyle name="Normal 2 23 16" xfId="401" xr:uid="{00000000-0005-0000-0000-000087010000}"/>
    <cellStyle name="Normal 2 23 17" xfId="402" xr:uid="{00000000-0005-0000-0000-000088010000}"/>
    <cellStyle name="Normal 2 23 18" xfId="403" xr:uid="{00000000-0005-0000-0000-000089010000}"/>
    <cellStyle name="Normal 2 23 19" xfId="404" xr:uid="{00000000-0005-0000-0000-00008A010000}"/>
    <cellStyle name="Normal 2 23 2" xfId="405" xr:uid="{00000000-0005-0000-0000-00008B010000}"/>
    <cellStyle name="Normal 2 23 20" xfId="406" xr:uid="{00000000-0005-0000-0000-00008C010000}"/>
    <cellStyle name="Normal 2 23 21" xfId="407" xr:uid="{00000000-0005-0000-0000-00008D010000}"/>
    <cellStyle name="Normal 2 23 22" xfId="408" xr:uid="{00000000-0005-0000-0000-00008E010000}"/>
    <cellStyle name="Normal 2 23 23" xfId="409" xr:uid="{00000000-0005-0000-0000-00008F010000}"/>
    <cellStyle name="Normal 2 23 3" xfId="410" xr:uid="{00000000-0005-0000-0000-000090010000}"/>
    <cellStyle name="Normal 2 23 4" xfId="411" xr:uid="{00000000-0005-0000-0000-000091010000}"/>
    <cellStyle name="Normal 2 23 5" xfId="412" xr:uid="{00000000-0005-0000-0000-000092010000}"/>
    <cellStyle name="Normal 2 23 6" xfId="413" xr:uid="{00000000-0005-0000-0000-000093010000}"/>
    <cellStyle name="Normal 2 23 7" xfId="414" xr:uid="{00000000-0005-0000-0000-000094010000}"/>
    <cellStyle name="Normal 2 23 8" xfId="415" xr:uid="{00000000-0005-0000-0000-000095010000}"/>
    <cellStyle name="Normal 2 23 9" xfId="416" xr:uid="{00000000-0005-0000-0000-000096010000}"/>
    <cellStyle name="Normal 2 24" xfId="417" xr:uid="{00000000-0005-0000-0000-000097010000}"/>
    <cellStyle name="Normal 2 24 10" xfId="418" xr:uid="{00000000-0005-0000-0000-000098010000}"/>
    <cellStyle name="Normal 2 24 11" xfId="419" xr:uid="{00000000-0005-0000-0000-000099010000}"/>
    <cellStyle name="Normal 2 24 12" xfId="420" xr:uid="{00000000-0005-0000-0000-00009A010000}"/>
    <cellStyle name="Normal 2 24 13" xfId="421" xr:uid="{00000000-0005-0000-0000-00009B010000}"/>
    <cellStyle name="Normal 2 24 14" xfId="422" xr:uid="{00000000-0005-0000-0000-00009C010000}"/>
    <cellStyle name="Normal 2 24 15" xfId="423" xr:uid="{00000000-0005-0000-0000-00009D010000}"/>
    <cellStyle name="Normal 2 24 16" xfId="424" xr:uid="{00000000-0005-0000-0000-00009E010000}"/>
    <cellStyle name="Normal 2 24 17" xfId="425" xr:uid="{00000000-0005-0000-0000-00009F010000}"/>
    <cellStyle name="Normal 2 24 18" xfId="426" xr:uid="{00000000-0005-0000-0000-0000A0010000}"/>
    <cellStyle name="Normal 2 24 19" xfId="427" xr:uid="{00000000-0005-0000-0000-0000A1010000}"/>
    <cellStyle name="Normal 2 24 2" xfId="428" xr:uid="{00000000-0005-0000-0000-0000A2010000}"/>
    <cellStyle name="Normal 2 24 20" xfId="429" xr:uid="{00000000-0005-0000-0000-0000A3010000}"/>
    <cellStyle name="Normal 2 24 21" xfId="430" xr:uid="{00000000-0005-0000-0000-0000A4010000}"/>
    <cellStyle name="Normal 2 24 22" xfId="431" xr:uid="{00000000-0005-0000-0000-0000A5010000}"/>
    <cellStyle name="Normal 2 24 23" xfId="432" xr:uid="{00000000-0005-0000-0000-0000A6010000}"/>
    <cellStyle name="Normal 2 24 3" xfId="433" xr:uid="{00000000-0005-0000-0000-0000A7010000}"/>
    <cellStyle name="Normal 2 24 4" xfId="434" xr:uid="{00000000-0005-0000-0000-0000A8010000}"/>
    <cellStyle name="Normal 2 24 5" xfId="435" xr:uid="{00000000-0005-0000-0000-0000A9010000}"/>
    <cellStyle name="Normal 2 24 6" xfId="436" xr:uid="{00000000-0005-0000-0000-0000AA010000}"/>
    <cellStyle name="Normal 2 24 7" xfId="437" xr:uid="{00000000-0005-0000-0000-0000AB010000}"/>
    <cellStyle name="Normal 2 24 8" xfId="438" xr:uid="{00000000-0005-0000-0000-0000AC010000}"/>
    <cellStyle name="Normal 2 24 9" xfId="439" xr:uid="{00000000-0005-0000-0000-0000AD010000}"/>
    <cellStyle name="Normal 2 25" xfId="440" xr:uid="{00000000-0005-0000-0000-0000AE010000}"/>
    <cellStyle name="Normal 2 25 10" xfId="441" xr:uid="{00000000-0005-0000-0000-0000AF010000}"/>
    <cellStyle name="Normal 2 25 11" xfId="442" xr:uid="{00000000-0005-0000-0000-0000B0010000}"/>
    <cellStyle name="Normal 2 25 12" xfId="443" xr:uid="{00000000-0005-0000-0000-0000B1010000}"/>
    <cellStyle name="Normal 2 25 13" xfId="444" xr:uid="{00000000-0005-0000-0000-0000B2010000}"/>
    <cellStyle name="Normal 2 25 14" xfId="445" xr:uid="{00000000-0005-0000-0000-0000B3010000}"/>
    <cellStyle name="Normal 2 25 15" xfId="446" xr:uid="{00000000-0005-0000-0000-0000B4010000}"/>
    <cellStyle name="Normal 2 25 16" xfId="447" xr:uid="{00000000-0005-0000-0000-0000B5010000}"/>
    <cellStyle name="Normal 2 25 17" xfId="448" xr:uid="{00000000-0005-0000-0000-0000B6010000}"/>
    <cellStyle name="Normal 2 25 18" xfId="449" xr:uid="{00000000-0005-0000-0000-0000B7010000}"/>
    <cellStyle name="Normal 2 25 19" xfId="450" xr:uid="{00000000-0005-0000-0000-0000B8010000}"/>
    <cellStyle name="Normal 2 25 2" xfId="451" xr:uid="{00000000-0005-0000-0000-0000B9010000}"/>
    <cellStyle name="Normal 2 25 20" xfId="452" xr:uid="{00000000-0005-0000-0000-0000BA010000}"/>
    <cellStyle name="Normal 2 25 21" xfId="453" xr:uid="{00000000-0005-0000-0000-0000BB010000}"/>
    <cellStyle name="Normal 2 25 22" xfId="454" xr:uid="{00000000-0005-0000-0000-0000BC010000}"/>
    <cellStyle name="Normal 2 25 23" xfId="455" xr:uid="{00000000-0005-0000-0000-0000BD010000}"/>
    <cellStyle name="Normal 2 25 3" xfId="456" xr:uid="{00000000-0005-0000-0000-0000BE010000}"/>
    <cellStyle name="Normal 2 25 4" xfId="457" xr:uid="{00000000-0005-0000-0000-0000BF010000}"/>
    <cellStyle name="Normal 2 25 5" xfId="458" xr:uid="{00000000-0005-0000-0000-0000C0010000}"/>
    <cellStyle name="Normal 2 25 6" xfId="459" xr:uid="{00000000-0005-0000-0000-0000C1010000}"/>
    <cellStyle name="Normal 2 25 7" xfId="460" xr:uid="{00000000-0005-0000-0000-0000C2010000}"/>
    <cellStyle name="Normal 2 25 8" xfId="461" xr:uid="{00000000-0005-0000-0000-0000C3010000}"/>
    <cellStyle name="Normal 2 25 9" xfId="462" xr:uid="{00000000-0005-0000-0000-0000C4010000}"/>
    <cellStyle name="Normal 2 26" xfId="463" xr:uid="{00000000-0005-0000-0000-0000C5010000}"/>
    <cellStyle name="Normal 2 26 10" xfId="464" xr:uid="{00000000-0005-0000-0000-0000C6010000}"/>
    <cellStyle name="Normal 2 26 11" xfId="465" xr:uid="{00000000-0005-0000-0000-0000C7010000}"/>
    <cellStyle name="Normal 2 26 12" xfId="466" xr:uid="{00000000-0005-0000-0000-0000C8010000}"/>
    <cellStyle name="Normal 2 26 13" xfId="467" xr:uid="{00000000-0005-0000-0000-0000C9010000}"/>
    <cellStyle name="Normal 2 26 14" xfId="468" xr:uid="{00000000-0005-0000-0000-0000CA010000}"/>
    <cellStyle name="Normal 2 26 15" xfId="469" xr:uid="{00000000-0005-0000-0000-0000CB010000}"/>
    <cellStyle name="Normal 2 26 16" xfId="470" xr:uid="{00000000-0005-0000-0000-0000CC010000}"/>
    <cellStyle name="Normal 2 26 17" xfId="471" xr:uid="{00000000-0005-0000-0000-0000CD010000}"/>
    <cellStyle name="Normal 2 26 18" xfId="472" xr:uid="{00000000-0005-0000-0000-0000CE010000}"/>
    <cellStyle name="Normal 2 26 19" xfId="473" xr:uid="{00000000-0005-0000-0000-0000CF010000}"/>
    <cellStyle name="Normal 2 26 2" xfId="474" xr:uid="{00000000-0005-0000-0000-0000D0010000}"/>
    <cellStyle name="Normal 2 26 20" xfId="475" xr:uid="{00000000-0005-0000-0000-0000D1010000}"/>
    <cellStyle name="Normal 2 26 21" xfId="476" xr:uid="{00000000-0005-0000-0000-0000D2010000}"/>
    <cellStyle name="Normal 2 26 22" xfId="477" xr:uid="{00000000-0005-0000-0000-0000D3010000}"/>
    <cellStyle name="Normal 2 26 23" xfId="478" xr:uid="{00000000-0005-0000-0000-0000D4010000}"/>
    <cellStyle name="Normal 2 26 3" xfId="479" xr:uid="{00000000-0005-0000-0000-0000D5010000}"/>
    <cellStyle name="Normal 2 26 4" xfId="480" xr:uid="{00000000-0005-0000-0000-0000D6010000}"/>
    <cellStyle name="Normal 2 26 5" xfId="481" xr:uid="{00000000-0005-0000-0000-0000D7010000}"/>
    <cellStyle name="Normal 2 26 6" xfId="482" xr:uid="{00000000-0005-0000-0000-0000D8010000}"/>
    <cellStyle name="Normal 2 26 7" xfId="483" xr:uid="{00000000-0005-0000-0000-0000D9010000}"/>
    <cellStyle name="Normal 2 26 8" xfId="484" xr:uid="{00000000-0005-0000-0000-0000DA010000}"/>
    <cellStyle name="Normal 2 26 9" xfId="485" xr:uid="{00000000-0005-0000-0000-0000DB010000}"/>
    <cellStyle name="Normal 2 27" xfId="486" xr:uid="{00000000-0005-0000-0000-0000DC010000}"/>
    <cellStyle name="Normal 2 27 10" xfId="487" xr:uid="{00000000-0005-0000-0000-0000DD010000}"/>
    <cellStyle name="Normal 2 27 11" xfId="488" xr:uid="{00000000-0005-0000-0000-0000DE010000}"/>
    <cellStyle name="Normal 2 27 12" xfId="489" xr:uid="{00000000-0005-0000-0000-0000DF010000}"/>
    <cellStyle name="Normal 2 27 13" xfId="490" xr:uid="{00000000-0005-0000-0000-0000E0010000}"/>
    <cellStyle name="Normal 2 27 14" xfId="491" xr:uid="{00000000-0005-0000-0000-0000E1010000}"/>
    <cellStyle name="Normal 2 27 15" xfId="492" xr:uid="{00000000-0005-0000-0000-0000E2010000}"/>
    <cellStyle name="Normal 2 27 16" xfId="493" xr:uid="{00000000-0005-0000-0000-0000E3010000}"/>
    <cellStyle name="Normal 2 27 17" xfId="494" xr:uid="{00000000-0005-0000-0000-0000E4010000}"/>
    <cellStyle name="Normal 2 27 18" xfId="495" xr:uid="{00000000-0005-0000-0000-0000E5010000}"/>
    <cellStyle name="Normal 2 27 19" xfId="496" xr:uid="{00000000-0005-0000-0000-0000E6010000}"/>
    <cellStyle name="Normal 2 27 2" xfId="497" xr:uid="{00000000-0005-0000-0000-0000E7010000}"/>
    <cellStyle name="Normal 2 27 20" xfId="498" xr:uid="{00000000-0005-0000-0000-0000E8010000}"/>
    <cellStyle name="Normal 2 27 21" xfId="499" xr:uid="{00000000-0005-0000-0000-0000E9010000}"/>
    <cellStyle name="Normal 2 27 22" xfId="500" xr:uid="{00000000-0005-0000-0000-0000EA010000}"/>
    <cellStyle name="Normal 2 27 23" xfId="501" xr:uid="{00000000-0005-0000-0000-0000EB010000}"/>
    <cellStyle name="Normal 2 27 3" xfId="502" xr:uid="{00000000-0005-0000-0000-0000EC010000}"/>
    <cellStyle name="Normal 2 27 4" xfId="503" xr:uid="{00000000-0005-0000-0000-0000ED010000}"/>
    <cellStyle name="Normal 2 27 5" xfId="504" xr:uid="{00000000-0005-0000-0000-0000EE010000}"/>
    <cellStyle name="Normal 2 27 6" xfId="505" xr:uid="{00000000-0005-0000-0000-0000EF010000}"/>
    <cellStyle name="Normal 2 27 7" xfId="506" xr:uid="{00000000-0005-0000-0000-0000F0010000}"/>
    <cellStyle name="Normal 2 27 8" xfId="507" xr:uid="{00000000-0005-0000-0000-0000F1010000}"/>
    <cellStyle name="Normal 2 27 9" xfId="508" xr:uid="{00000000-0005-0000-0000-0000F2010000}"/>
    <cellStyle name="Normal 2 28" xfId="509" xr:uid="{00000000-0005-0000-0000-0000F3010000}"/>
    <cellStyle name="Normal 2 28 10" xfId="510" xr:uid="{00000000-0005-0000-0000-0000F4010000}"/>
    <cellStyle name="Normal 2 28 11" xfId="511" xr:uid="{00000000-0005-0000-0000-0000F5010000}"/>
    <cellStyle name="Normal 2 28 12" xfId="512" xr:uid="{00000000-0005-0000-0000-0000F6010000}"/>
    <cellStyle name="Normal 2 28 13" xfId="513" xr:uid="{00000000-0005-0000-0000-0000F7010000}"/>
    <cellStyle name="Normal 2 28 14" xfId="514" xr:uid="{00000000-0005-0000-0000-0000F8010000}"/>
    <cellStyle name="Normal 2 28 15" xfId="515" xr:uid="{00000000-0005-0000-0000-0000F9010000}"/>
    <cellStyle name="Normal 2 28 16" xfId="516" xr:uid="{00000000-0005-0000-0000-0000FA010000}"/>
    <cellStyle name="Normal 2 28 17" xfId="517" xr:uid="{00000000-0005-0000-0000-0000FB010000}"/>
    <cellStyle name="Normal 2 28 18" xfId="518" xr:uid="{00000000-0005-0000-0000-0000FC010000}"/>
    <cellStyle name="Normal 2 28 19" xfId="519" xr:uid="{00000000-0005-0000-0000-0000FD010000}"/>
    <cellStyle name="Normal 2 28 2" xfId="520" xr:uid="{00000000-0005-0000-0000-0000FE010000}"/>
    <cellStyle name="Normal 2 28 20" xfId="521" xr:uid="{00000000-0005-0000-0000-0000FF010000}"/>
    <cellStyle name="Normal 2 28 21" xfId="522" xr:uid="{00000000-0005-0000-0000-000000020000}"/>
    <cellStyle name="Normal 2 28 22" xfId="523" xr:uid="{00000000-0005-0000-0000-000001020000}"/>
    <cellStyle name="Normal 2 28 23" xfId="524" xr:uid="{00000000-0005-0000-0000-000002020000}"/>
    <cellStyle name="Normal 2 28 3" xfId="525" xr:uid="{00000000-0005-0000-0000-000003020000}"/>
    <cellStyle name="Normal 2 28 4" xfId="526" xr:uid="{00000000-0005-0000-0000-000004020000}"/>
    <cellStyle name="Normal 2 28 5" xfId="527" xr:uid="{00000000-0005-0000-0000-000005020000}"/>
    <cellStyle name="Normal 2 28 6" xfId="528" xr:uid="{00000000-0005-0000-0000-000006020000}"/>
    <cellStyle name="Normal 2 28 7" xfId="529" xr:uid="{00000000-0005-0000-0000-000007020000}"/>
    <cellStyle name="Normal 2 28 8" xfId="530" xr:uid="{00000000-0005-0000-0000-000008020000}"/>
    <cellStyle name="Normal 2 28 9" xfId="531" xr:uid="{00000000-0005-0000-0000-000009020000}"/>
    <cellStyle name="Normal 2 29" xfId="532" xr:uid="{00000000-0005-0000-0000-00000A020000}"/>
    <cellStyle name="Normal 2 29 10" xfId="533" xr:uid="{00000000-0005-0000-0000-00000B020000}"/>
    <cellStyle name="Normal 2 29 11" xfId="534" xr:uid="{00000000-0005-0000-0000-00000C020000}"/>
    <cellStyle name="Normal 2 29 12" xfId="535" xr:uid="{00000000-0005-0000-0000-00000D020000}"/>
    <cellStyle name="Normal 2 29 13" xfId="536" xr:uid="{00000000-0005-0000-0000-00000E020000}"/>
    <cellStyle name="Normal 2 29 14" xfId="537" xr:uid="{00000000-0005-0000-0000-00000F020000}"/>
    <cellStyle name="Normal 2 29 15" xfId="538" xr:uid="{00000000-0005-0000-0000-000010020000}"/>
    <cellStyle name="Normal 2 29 16" xfId="539" xr:uid="{00000000-0005-0000-0000-000011020000}"/>
    <cellStyle name="Normal 2 29 17" xfId="540" xr:uid="{00000000-0005-0000-0000-000012020000}"/>
    <cellStyle name="Normal 2 29 18" xfId="541" xr:uid="{00000000-0005-0000-0000-000013020000}"/>
    <cellStyle name="Normal 2 29 19" xfId="542" xr:uid="{00000000-0005-0000-0000-000014020000}"/>
    <cellStyle name="Normal 2 29 2" xfId="543" xr:uid="{00000000-0005-0000-0000-000015020000}"/>
    <cellStyle name="Normal 2 29 20" xfId="544" xr:uid="{00000000-0005-0000-0000-000016020000}"/>
    <cellStyle name="Normal 2 29 21" xfId="545" xr:uid="{00000000-0005-0000-0000-000017020000}"/>
    <cellStyle name="Normal 2 29 22" xfId="546" xr:uid="{00000000-0005-0000-0000-000018020000}"/>
    <cellStyle name="Normal 2 29 23" xfId="547" xr:uid="{00000000-0005-0000-0000-000019020000}"/>
    <cellStyle name="Normal 2 29 3" xfId="548" xr:uid="{00000000-0005-0000-0000-00001A020000}"/>
    <cellStyle name="Normal 2 29 4" xfId="549" xr:uid="{00000000-0005-0000-0000-00001B020000}"/>
    <cellStyle name="Normal 2 29 5" xfId="550" xr:uid="{00000000-0005-0000-0000-00001C020000}"/>
    <cellStyle name="Normal 2 29 6" xfId="551" xr:uid="{00000000-0005-0000-0000-00001D020000}"/>
    <cellStyle name="Normal 2 29 7" xfId="552" xr:uid="{00000000-0005-0000-0000-00001E020000}"/>
    <cellStyle name="Normal 2 29 8" xfId="553" xr:uid="{00000000-0005-0000-0000-00001F020000}"/>
    <cellStyle name="Normal 2 29 9" xfId="554" xr:uid="{00000000-0005-0000-0000-000020020000}"/>
    <cellStyle name="Normal 2 3" xfId="555" xr:uid="{00000000-0005-0000-0000-000021020000}"/>
    <cellStyle name="Normal 2 3 2" xfId="2373" xr:uid="{00000000-0005-0000-0000-000022030000}"/>
    <cellStyle name="Normal 2 3 2 2" xfId="2374" xr:uid="{00000000-0005-0000-0000-000023030000}"/>
    <cellStyle name="Normal 2 3 3" xfId="2375" xr:uid="{00000000-0005-0000-0000-000024030000}"/>
    <cellStyle name="Normal 2 3 4" xfId="2376" xr:uid="{00000000-0005-0000-0000-000025030000}"/>
    <cellStyle name="Normal 2 3 5" xfId="2377" xr:uid="{00000000-0005-0000-0000-000026030000}"/>
    <cellStyle name="Normal 2 3 6" xfId="2501" xr:uid="{17EC07C4-DB62-45B7-8683-577878E6DC53}"/>
    <cellStyle name="Normal 2 3_Summary" xfId="2378" xr:uid="{00000000-0005-0000-0000-000027030000}"/>
    <cellStyle name="Normal 2 30" xfId="556" xr:uid="{00000000-0005-0000-0000-000022020000}"/>
    <cellStyle name="Normal 2 30 10" xfId="557" xr:uid="{00000000-0005-0000-0000-000023020000}"/>
    <cellStyle name="Normal 2 30 11" xfId="558" xr:uid="{00000000-0005-0000-0000-000024020000}"/>
    <cellStyle name="Normal 2 30 12" xfId="559" xr:uid="{00000000-0005-0000-0000-000025020000}"/>
    <cellStyle name="Normal 2 30 13" xfId="560" xr:uid="{00000000-0005-0000-0000-000026020000}"/>
    <cellStyle name="Normal 2 30 14" xfId="561" xr:uid="{00000000-0005-0000-0000-000027020000}"/>
    <cellStyle name="Normal 2 30 15" xfId="562" xr:uid="{00000000-0005-0000-0000-000028020000}"/>
    <cellStyle name="Normal 2 30 16" xfId="563" xr:uid="{00000000-0005-0000-0000-000029020000}"/>
    <cellStyle name="Normal 2 30 17" xfId="564" xr:uid="{00000000-0005-0000-0000-00002A020000}"/>
    <cellStyle name="Normal 2 30 18" xfId="565" xr:uid="{00000000-0005-0000-0000-00002B020000}"/>
    <cellStyle name="Normal 2 30 19" xfId="566" xr:uid="{00000000-0005-0000-0000-00002C020000}"/>
    <cellStyle name="Normal 2 30 2" xfId="567" xr:uid="{00000000-0005-0000-0000-00002D020000}"/>
    <cellStyle name="Normal 2 30 20" xfId="568" xr:uid="{00000000-0005-0000-0000-00002E020000}"/>
    <cellStyle name="Normal 2 30 21" xfId="569" xr:uid="{00000000-0005-0000-0000-00002F020000}"/>
    <cellStyle name="Normal 2 30 22" xfId="570" xr:uid="{00000000-0005-0000-0000-000030020000}"/>
    <cellStyle name="Normal 2 30 23" xfId="571" xr:uid="{00000000-0005-0000-0000-000031020000}"/>
    <cellStyle name="Normal 2 30 24" xfId="2380" xr:uid="{00000000-0005-0000-0000-000038030000}"/>
    <cellStyle name="Normal 2 30 25" xfId="2381" xr:uid="{00000000-0005-0000-0000-000039030000}"/>
    <cellStyle name="Normal 2 30 26" xfId="2379" xr:uid="{00000000-0005-0000-0000-000028030000}"/>
    <cellStyle name="Normal 2 30 3" xfId="572" xr:uid="{00000000-0005-0000-0000-000032020000}"/>
    <cellStyle name="Normal 2 30 4" xfId="573" xr:uid="{00000000-0005-0000-0000-000033020000}"/>
    <cellStyle name="Normal 2 30 5" xfId="574" xr:uid="{00000000-0005-0000-0000-000034020000}"/>
    <cellStyle name="Normal 2 30 6" xfId="575" xr:uid="{00000000-0005-0000-0000-000035020000}"/>
    <cellStyle name="Normal 2 30 7" xfId="576" xr:uid="{00000000-0005-0000-0000-000036020000}"/>
    <cellStyle name="Normal 2 30 8" xfId="577" xr:uid="{00000000-0005-0000-0000-000037020000}"/>
    <cellStyle name="Normal 2 30 9" xfId="578" xr:uid="{00000000-0005-0000-0000-000038020000}"/>
    <cellStyle name="Normal 2 31" xfId="579" xr:uid="{00000000-0005-0000-0000-000039020000}"/>
    <cellStyle name="Normal 2 31 10" xfId="580" xr:uid="{00000000-0005-0000-0000-00003A020000}"/>
    <cellStyle name="Normal 2 31 11" xfId="581" xr:uid="{00000000-0005-0000-0000-00003B020000}"/>
    <cellStyle name="Normal 2 31 12" xfId="582" xr:uid="{00000000-0005-0000-0000-00003C020000}"/>
    <cellStyle name="Normal 2 31 13" xfId="583" xr:uid="{00000000-0005-0000-0000-00003D020000}"/>
    <cellStyle name="Normal 2 31 14" xfId="584" xr:uid="{00000000-0005-0000-0000-00003E020000}"/>
    <cellStyle name="Normal 2 31 15" xfId="585" xr:uid="{00000000-0005-0000-0000-00003F020000}"/>
    <cellStyle name="Normal 2 31 16" xfId="586" xr:uid="{00000000-0005-0000-0000-000040020000}"/>
    <cellStyle name="Normal 2 31 17" xfId="587" xr:uid="{00000000-0005-0000-0000-000041020000}"/>
    <cellStyle name="Normal 2 31 18" xfId="588" xr:uid="{00000000-0005-0000-0000-000042020000}"/>
    <cellStyle name="Normal 2 31 19" xfId="589" xr:uid="{00000000-0005-0000-0000-000043020000}"/>
    <cellStyle name="Normal 2 31 2" xfId="590" xr:uid="{00000000-0005-0000-0000-000044020000}"/>
    <cellStyle name="Normal 2 31 20" xfId="591" xr:uid="{00000000-0005-0000-0000-000045020000}"/>
    <cellStyle name="Normal 2 31 21" xfId="592" xr:uid="{00000000-0005-0000-0000-000046020000}"/>
    <cellStyle name="Normal 2 31 22" xfId="593" xr:uid="{00000000-0005-0000-0000-000047020000}"/>
    <cellStyle name="Normal 2 31 23" xfId="594" xr:uid="{00000000-0005-0000-0000-000048020000}"/>
    <cellStyle name="Normal 2 31 3" xfId="595" xr:uid="{00000000-0005-0000-0000-000049020000}"/>
    <cellStyle name="Normal 2 31 4" xfId="596" xr:uid="{00000000-0005-0000-0000-00004A020000}"/>
    <cellStyle name="Normal 2 31 5" xfId="597" xr:uid="{00000000-0005-0000-0000-00004B020000}"/>
    <cellStyle name="Normal 2 31 6" xfId="598" xr:uid="{00000000-0005-0000-0000-00004C020000}"/>
    <cellStyle name="Normal 2 31 7" xfId="599" xr:uid="{00000000-0005-0000-0000-00004D020000}"/>
    <cellStyle name="Normal 2 31 8" xfId="600" xr:uid="{00000000-0005-0000-0000-00004E020000}"/>
    <cellStyle name="Normal 2 31 9" xfId="601" xr:uid="{00000000-0005-0000-0000-00004F020000}"/>
    <cellStyle name="Normal 2 32" xfId="602" xr:uid="{00000000-0005-0000-0000-000050020000}"/>
    <cellStyle name="Normal 2 32 10" xfId="603" xr:uid="{00000000-0005-0000-0000-000051020000}"/>
    <cellStyle name="Normal 2 32 11" xfId="604" xr:uid="{00000000-0005-0000-0000-000052020000}"/>
    <cellStyle name="Normal 2 32 12" xfId="605" xr:uid="{00000000-0005-0000-0000-000053020000}"/>
    <cellStyle name="Normal 2 32 13" xfId="606" xr:uid="{00000000-0005-0000-0000-000054020000}"/>
    <cellStyle name="Normal 2 32 14" xfId="607" xr:uid="{00000000-0005-0000-0000-000055020000}"/>
    <cellStyle name="Normal 2 32 15" xfId="608" xr:uid="{00000000-0005-0000-0000-000056020000}"/>
    <cellStyle name="Normal 2 32 16" xfId="609" xr:uid="{00000000-0005-0000-0000-000057020000}"/>
    <cellStyle name="Normal 2 32 17" xfId="610" xr:uid="{00000000-0005-0000-0000-000058020000}"/>
    <cellStyle name="Normal 2 32 18" xfId="611" xr:uid="{00000000-0005-0000-0000-000059020000}"/>
    <cellStyle name="Normal 2 32 19" xfId="612" xr:uid="{00000000-0005-0000-0000-00005A020000}"/>
    <cellStyle name="Normal 2 32 2" xfId="613" xr:uid="{00000000-0005-0000-0000-00005B020000}"/>
    <cellStyle name="Normal 2 32 20" xfId="614" xr:uid="{00000000-0005-0000-0000-00005C020000}"/>
    <cellStyle name="Normal 2 32 21" xfId="615" xr:uid="{00000000-0005-0000-0000-00005D020000}"/>
    <cellStyle name="Normal 2 32 22" xfId="616" xr:uid="{00000000-0005-0000-0000-00005E020000}"/>
    <cellStyle name="Normal 2 32 23" xfId="617" xr:uid="{00000000-0005-0000-0000-00005F020000}"/>
    <cellStyle name="Normal 2 32 3" xfId="618" xr:uid="{00000000-0005-0000-0000-000060020000}"/>
    <cellStyle name="Normal 2 32 4" xfId="619" xr:uid="{00000000-0005-0000-0000-000061020000}"/>
    <cellStyle name="Normal 2 32 5" xfId="620" xr:uid="{00000000-0005-0000-0000-000062020000}"/>
    <cellStyle name="Normal 2 32 6" xfId="621" xr:uid="{00000000-0005-0000-0000-000063020000}"/>
    <cellStyle name="Normal 2 32 7" xfId="622" xr:uid="{00000000-0005-0000-0000-000064020000}"/>
    <cellStyle name="Normal 2 32 8" xfId="623" xr:uid="{00000000-0005-0000-0000-000065020000}"/>
    <cellStyle name="Normal 2 32 9" xfId="624" xr:uid="{00000000-0005-0000-0000-000066020000}"/>
    <cellStyle name="Normal 2 33" xfId="625" xr:uid="{00000000-0005-0000-0000-000067020000}"/>
    <cellStyle name="Normal 2 33 10" xfId="626" xr:uid="{00000000-0005-0000-0000-000068020000}"/>
    <cellStyle name="Normal 2 33 11" xfId="627" xr:uid="{00000000-0005-0000-0000-000069020000}"/>
    <cellStyle name="Normal 2 33 12" xfId="628" xr:uid="{00000000-0005-0000-0000-00006A020000}"/>
    <cellStyle name="Normal 2 33 13" xfId="629" xr:uid="{00000000-0005-0000-0000-00006B020000}"/>
    <cellStyle name="Normal 2 33 14" xfId="630" xr:uid="{00000000-0005-0000-0000-00006C020000}"/>
    <cellStyle name="Normal 2 33 15" xfId="631" xr:uid="{00000000-0005-0000-0000-00006D020000}"/>
    <cellStyle name="Normal 2 33 16" xfId="632" xr:uid="{00000000-0005-0000-0000-00006E020000}"/>
    <cellStyle name="Normal 2 33 17" xfId="633" xr:uid="{00000000-0005-0000-0000-00006F020000}"/>
    <cellStyle name="Normal 2 33 18" xfId="634" xr:uid="{00000000-0005-0000-0000-000070020000}"/>
    <cellStyle name="Normal 2 33 19" xfId="635" xr:uid="{00000000-0005-0000-0000-000071020000}"/>
    <cellStyle name="Normal 2 33 2" xfId="636" xr:uid="{00000000-0005-0000-0000-000072020000}"/>
    <cellStyle name="Normal 2 33 20" xfId="637" xr:uid="{00000000-0005-0000-0000-000073020000}"/>
    <cellStyle name="Normal 2 33 21" xfId="638" xr:uid="{00000000-0005-0000-0000-000074020000}"/>
    <cellStyle name="Normal 2 33 22" xfId="639" xr:uid="{00000000-0005-0000-0000-000075020000}"/>
    <cellStyle name="Normal 2 33 23" xfId="640" xr:uid="{00000000-0005-0000-0000-000076020000}"/>
    <cellStyle name="Normal 2 33 3" xfId="641" xr:uid="{00000000-0005-0000-0000-000077020000}"/>
    <cellStyle name="Normal 2 33 4" xfId="642" xr:uid="{00000000-0005-0000-0000-000078020000}"/>
    <cellStyle name="Normal 2 33 5" xfId="643" xr:uid="{00000000-0005-0000-0000-000079020000}"/>
    <cellStyle name="Normal 2 33 6" xfId="644" xr:uid="{00000000-0005-0000-0000-00007A020000}"/>
    <cellStyle name="Normal 2 33 7" xfId="645" xr:uid="{00000000-0005-0000-0000-00007B020000}"/>
    <cellStyle name="Normal 2 33 8" xfId="646" xr:uid="{00000000-0005-0000-0000-00007C020000}"/>
    <cellStyle name="Normal 2 33 9" xfId="647" xr:uid="{00000000-0005-0000-0000-00007D020000}"/>
    <cellStyle name="Normal 2 34" xfId="648" xr:uid="{00000000-0005-0000-0000-00007E020000}"/>
    <cellStyle name="Normal 2 34 10" xfId="649" xr:uid="{00000000-0005-0000-0000-00007F020000}"/>
    <cellStyle name="Normal 2 34 11" xfId="650" xr:uid="{00000000-0005-0000-0000-000080020000}"/>
    <cellStyle name="Normal 2 34 12" xfId="651" xr:uid="{00000000-0005-0000-0000-000081020000}"/>
    <cellStyle name="Normal 2 34 13" xfId="652" xr:uid="{00000000-0005-0000-0000-000082020000}"/>
    <cellStyle name="Normal 2 34 14" xfId="653" xr:uid="{00000000-0005-0000-0000-000083020000}"/>
    <cellStyle name="Normal 2 34 15" xfId="654" xr:uid="{00000000-0005-0000-0000-000084020000}"/>
    <cellStyle name="Normal 2 34 16" xfId="655" xr:uid="{00000000-0005-0000-0000-000085020000}"/>
    <cellStyle name="Normal 2 34 17" xfId="656" xr:uid="{00000000-0005-0000-0000-000086020000}"/>
    <cellStyle name="Normal 2 34 18" xfId="657" xr:uid="{00000000-0005-0000-0000-000087020000}"/>
    <cellStyle name="Normal 2 34 19" xfId="658" xr:uid="{00000000-0005-0000-0000-000088020000}"/>
    <cellStyle name="Normal 2 34 2" xfId="659" xr:uid="{00000000-0005-0000-0000-000089020000}"/>
    <cellStyle name="Normal 2 34 20" xfId="660" xr:uid="{00000000-0005-0000-0000-00008A020000}"/>
    <cellStyle name="Normal 2 34 21" xfId="661" xr:uid="{00000000-0005-0000-0000-00008B020000}"/>
    <cellStyle name="Normal 2 34 22" xfId="662" xr:uid="{00000000-0005-0000-0000-00008C020000}"/>
    <cellStyle name="Normal 2 34 23" xfId="663" xr:uid="{00000000-0005-0000-0000-00008D020000}"/>
    <cellStyle name="Normal 2 34 3" xfId="664" xr:uid="{00000000-0005-0000-0000-00008E020000}"/>
    <cellStyle name="Normal 2 34 4" xfId="665" xr:uid="{00000000-0005-0000-0000-00008F020000}"/>
    <cellStyle name="Normal 2 34 5" xfId="666" xr:uid="{00000000-0005-0000-0000-000090020000}"/>
    <cellStyle name="Normal 2 34 6" xfId="667" xr:uid="{00000000-0005-0000-0000-000091020000}"/>
    <cellStyle name="Normal 2 34 7" xfId="668" xr:uid="{00000000-0005-0000-0000-000092020000}"/>
    <cellStyle name="Normal 2 34 8" xfId="669" xr:uid="{00000000-0005-0000-0000-000093020000}"/>
    <cellStyle name="Normal 2 34 9" xfId="670" xr:uid="{00000000-0005-0000-0000-000094020000}"/>
    <cellStyle name="Normal 2 35" xfId="671" xr:uid="{00000000-0005-0000-0000-000095020000}"/>
    <cellStyle name="Normal 2 35 10" xfId="672" xr:uid="{00000000-0005-0000-0000-000096020000}"/>
    <cellStyle name="Normal 2 35 11" xfId="673" xr:uid="{00000000-0005-0000-0000-000097020000}"/>
    <cellStyle name="Normal 2 35 12" xfId="674" xr:uid="{00000000-0005-0000-0000-000098020000}"/>
    <cellStyle name="Normal 2 35 13" xfId="675" xr:uid="{00000000-0005-0000-0000-000099020000}"/>
    <cellStyle name="Normal 2 35 14" xfId="676" xr:uid="{00000000-0005-0000-0000-00009A020000}"/>
    <cellStyle name="Normal 2 35 15" xfId="677" xr:uid="{00000000-0005-0000-0000-00009B020000}"/>
    <cellStyle name="Normal 2 35 16" xfId="678" xr:uid="{00000000-0005-0000-0000-00009C020000}"/>
    <cellStyle name="Normal 2 35 17" xfId="679" xr:uid="{00000000-0005-0000-0000-00009D020000}"/>
    <cellStyle name="Normal 2 35 18" xfId="680" xr:uid="{00000000-0005-0000-0000-00009E020000}"/>
    <cellStyle name="Normal 2 35 19" xfId="681" xr:uid="{00000000-0005-0000-0000-00009F020000}"/>
    <cellStyle name="Normal 2 35 2" xfId="682" xr:uid="{00000000-0005-0000-0000-0000A0020000}"/>
    <cellStyle name="Normal 2 35 20" xfId="683" xr:uid="{00000000-0005-0000-0000-0000A1020000}"/>
    <cellStyle name="Normal 2 35 21" xfId="684" xr:uid="{00000000-0005-0000-0000-0000A2020000}"/>
    <cellStyle name="Normal 2 35 22" xfId="685" xr:uid="{00000000-0005-0000-0000-0000A3020000}"/>
    <cellStyle name="Normal 2 35 23" xfId="686" xr:uid="{00000000-0005-0000-0000-0000A4020000}"/>
    <cellStyle name="Normal 2 35 3" xfId="687" xr:uid="{00000000-0005-0000-0000-0000A5020000}"/>
    <cellStyle name="Normal 2 35 4" xfId="688" xr:uid="{00000000-0005-0000-0000-0000A6020000}"/>
    <cellStyle name="Normal 2 35 5" xfId="689" xr:uid="{00000000-0005-0000-0000-0000A7020000}"/>
    <cellStyle name="Normal 2 35 6" xfId="690" xr:uid="{00000000-0005-0000-0000-0000A8020000}"/>
    <cellStyle name="Normal 2 35 7" xfId="691" xr:uid="{00000000-0005-0000-0000-0000A9020000}"/>
    <cellStyle name="Normal 2 35 8" xfId="692" xr:uid="{00000000-0005-0000-0000-0000AA020000}"/>
    <cellStyle name="Normal 2 35 9" xfId="693" xr:uid="{00000000-0005-0000-0000-0000AB020000}"/>
    <cellStyle name="Normal 2 36" xfId="694" xr:uid="{00000000-0005-0000-0000-0000AC020000}"/>
    <cellStyle name="Normal 2 36 10" xfId="695" xr:uid="{00000000-0005-0000-0000-0000AD020000}"/>
    <cellStyle name="Normal 2 36 11" xfId="696" xr:uid="{00000000-0005-0000-0000-0000AE020000}"/>
    <cellStyle name="Normal 2 36 12" xfId="697" xr:uid="{00000000-0005-0000-0000-0000AF020000}"/>
    <cellStyle name="Normal 2 36 13" xfId="698" xr:uid="{00000000-0005-0000-0000-0000B0020000}"/>
    <cellStyle name="Normal 2 36 14" xfId="699" xr:uid="{00000000-0005-0000-0000-0000B1020000}"/>
    <cellStyle name="Normal 2 36 15" xfId="700" xr:uid="{00000000-0005-0000-0000-0000B2020000}"/>
    <cellStyle name="Normal 2 36 16" xfId="701" xr:uid="{00000000-0005-0000-0000-0000B3020000}"/>
    <cellStyle name="Normal 2 36 17" xfId="702" xr:uid="{00000000-0005-0000-0000-0000B4020000}"/>
    <cellStyle name="Normal 2 36 18" xfId="703" xr:uid="{00000000-0005-0000-0000-0000B5020000}"/>
    <cellStyle name="Normal 2 36 19" xfId="704" xr:uid="{00000000-0005-0000-0000-0000B6020000}"/>
    <cellStyle name="Normal 2 36 2" xfId="705" xr:uid="{00000000-0005-0000-0000-0000B7020000}"/>
    <cellStyle name="Normal 2 36 20" xfId="706" xr:uid="{00000000-0005-0000-0000-0000B8020000}"/>
    <cellStyle name="Normal 2 36 21" xfId="707" xr:uid="{00000000-0005-0000-0000-0000B9020000}"/>
    <cellStyle name="Normal 2 36 22" xfId="708" xr:uid="{00000000-0005-0000-0000-0000BA020000}"/>
    <cellStyle name="Normal 2 36 23" xfId="709" xr:uid="{00000000-0005-0000-0000-0000BB020000}"/>
    <cellStyle name="Normal 2 36 3" xfId="710" xr:uid="{00000000-0005-0000-0000-0000BC020000}"/>
    <cellStyle name="Normal 2 36 4" xfId="711" xr:uid="{00000000-0005-0000-0000-0000BD020000}"/>
    <cellStyle name="Normal 2 36 5" xfId="712" xr:uid="{00000000-0005-0000-0000-0000BE020000}"/>
    <cellStyle name="Normal 2 36 6" xfId="713" xr:uid="{00000000-0005-0000-0000-0000BF020000}"/>
    <cellStyle name="Normal 2 36 7" xfId="714" xr:uid="{00000000-0005-0000-0000-0000C0020000}"/>
    <cellStyle name="Normal 2 36 8" xfId="715" xr:uid="{00000000-0005-0000-0000-0000C1020000}"/>
    <cellStyle name="Normal 2 36 9" xfId="716" xr:uid="{00000000-0005-0000-0000-0000C2020000}"/>
    <cellStyle name="Normal 2 37" xfId="717" xr:uid="{00000000-0005-0000-0000-0000C3020000}"/>
    <cellStyle name="Normal 2 37 10" xfId="718" xr:uid="{00000000-0005-0000-0000-0000C4020000}"/>
    <cellStyle name="Normal 2 37 11" xfId="719" xr:uid="{00000000-0005-0000-0000-0000C5020000}"/>
    <cellStyle name="Normal 2 37 12" xfId="720" xr:uid="{00000000-0005-0000-0000-0000C6020000}"/>
    <cellStyle name="Normal 2 37 13" xfId="721" xr:uid="{00000000-0005-0000-0000-0000C7020000}"/>
    <cellStyle name="Normal 2 37 14" xfId="722" xr:uid="{00000000-0005-0000-0000-0000C8020000}"/>
    <cellStyle name="Normal 2 37 15" xfId="723" xr:uid="{00000000-0005-0000-0000-0000C9020000}"/>
    <cellStyle name="Normal 2 37 16" xfId="724" xr:uid="{00000000-0005-0000-0000-0000CA020000}"/>
    <cellStyle name="Normal 2 37 17" xfId="725" xr:uid="{00000000-0005-0000-0000-0000CB020000}"/>
    <cellStyle name="Normal 2 37 18" xfId="726" xr:uid="{00000000-0005-0000-0000-0000CC020000}"/>
    <cellStyle name="Normal 2 37 19" xfId="727" xr:uid="{00000000-0005-0000-0000-0000CD020000}"/>
    <cellStyle name="Normal 2 37 2" xfId="728" xr:uid="{00000000-0005-0000-0000-0000CE020000}"/>
    <cellStyle name="Normal 2 37 20" xfId="729" xr:uid="{00000000-0005-0000-0000-0000CF020000}"/>
    <cellStyle name="Normal 2 37 21" xfId="730" xr:uid="{00000000-0005-0000-0000-0000D0020000}"/>
    <cellStyle name="Normal 2 37 22" xfId="731" xr:uid="{00000000-0005-0000-0000-0000D1020000}"/>
    <cellStyle name="Normal 2 37 23" xfId="732" xr:uid="{00000000-0005-0000-0000-0000D2020000}"/>
    <cellStyle name="Normal 2 37 3" xfId="733" xr:uid="{00000000-0005-0000-0000-0000D3020000}"/>
    <cellStyle name="Normal 2 37 4" xfId="734" xr:uid="{00000000-0005-0000-0000-0000D4020000}"/>
    <cellStyle name="Normal 2 37 5" xfId="735" xr:uid="{00000000-0005-0000-0000-0000D5020000}"/>
    <cellStyle name="Normal 2 37 6" xfId="736" xr:uid="{00000000-0005-0000-0000-0000D6020000}"/>
    <cellStyle name="Normal 2 37 7" xfId="737" xr:uid="{00000000-0005-0000-0000-0000D7020000}"/>
    <cellStyle name="Normal 2 37 8" xfId="738" xr:uid="{00000000-0005-0000-0000-0000D8020000}"/>
    <cellStyle name="Normal 2 37 9" xfId="739" xr:uid="{00000000-0005-0000-0000-0000D9020000}"/>
    <cellStyle name="Normal 2 38" xfId="740" xr:uid="{00000000-0005-0000-0000-0000DA020000}"/>
    <cellStyle name="Normal 2 38 10" xfId="741" xr:uid="{00000000-0005-0000-0000-0000DB020000}"/>
    <cellStyle name="Normal 2 38 11" xfId="742" xr:uid="{00000000-0005-0000-0000-0000DC020000}"/>
    <cellStyle name="Normal 2 38 12" xfId="743" xr:uid="{00000000-0005-0000-0000-0000DD020000}"/>
    <cellStyle name="Normal 2 38 13" xfId="744" xr:uid="{00000000-0005-0000-0000-0000DE020000}"/>
    <cellStyle name="Normal 2 38 14" xfId="745" xr:uid="{00000000-0005-0000-0000-0000DF020000}"/>
    <cellStyle name="Normal 2 38 15" xfId="746" xr:uid="{00000000-0005-0000-0000-0000E0020000}"/>
    <cellStyle name="Normal 2 38 16" xfId="747" xr:uid="{00000000-0005-0000-0000-0000E1020000}"/>
    <cellStyle name="Normal 2 38 17" xfId="748" xr:uid="{00000000-0005-0000-0000-0000E2020000}"/>
    <cellStyle name="Normal 2 38 18" xfId="749" xr:uid="{00000000-0005-0000-0000-0000E3020000}"/>
    <cellStyle name="Normal 2 38 19" xfId="750" xr:uid="{00000000-0005-0000-0000-0000E4020000}"/>
    <cellStyle name="Normal 2 38 2" xfId="751" xr:uid="{00000000-0005-0000-0000-0000E5020000}"/>
    <cellStyle name="Normal 2 38 20" xfId="752" xr:uid="{00000000-0005-0000-0000-0000E6020000}"/>
    <cellStyle name="Normal 2 38 21" xfId="753" xr:uid="{00000000-0005-0000-0000-0000E7020000}"/>
    <cellStyle name="Normal 2 38 22" xfId="754" xr:uid="{00000000-0005-0000-0000-0000E8020000}"/>
    <cellStyle name="Normal 2 38 23" xfId="755" xr:uid="{00000000-0005-0000-0000-0000E9020000}"/>
    <cellStyle name="Normal 2 38 3" xfId="756" xr:uid="{00000000-0005-0000-0000-0000EA020000}"/>
    <cellStyle name="Normal 2 38 4" xfId="757" xr:uid="{00000000-0005-0000-0000-0000EB020000}"/>
    <cellStyle name="Normal 2 38 5" xfId="758" xr:uid="{00000000-0005-0000-0000-0000EC020000}"/>
    <cellStyle name="Normal 2 38 6" xfId="759" xr:uid="{00000000-0005-0000-0000-0000ED020000}"/>
    <cellStyle name="Normal 2 38 7" xfId="760" xr:uid="{00000000-0005-0000-0000-0000EE020000}"/>
    <cellStyle name="Normal 2 38 8" xfId="761" xr:uid="{00000000-0005-0000-0000-0000EF020000}"/>
    <cellStyle name="Normal 2 38 9" xfId="762" xr:uid="{00000000-0005-0000-0000-0000F0020000}"/>
    <cellStyle name="Normal 2 39" xfId="763" xr:uid="{00000000-0005-0000-0000-0000F1020000}"/>
    <cellStyle name="Normal 2 39 10" xfId="764" xr:uid="{00000000-0005-0000-0000-0000F2020000}"/>
    <cellStyle name="Normal 2 39 11" xfId="765" xr:uid="{00000000-0005-0000-0000-0000F3020000}"/>
    <cellStyle name="Normal 2 39 12" xfId="766" xr:uid="{00000000-0005-0000-0000-0000F4020000}"/>
    <cellStyle name="Normal 2 39 13" xfId="767" xr:uid="{00000000-0005-0000-0000-0000F5020000}"/>
    <cellStyle name="Normal 2 39 14" xfId="768" xr:uid="{00000000-0005-0000-0000-0000F6020000}"/>
    <cellStyle name="Normal 2 39 15" xfId="769" xr:uid="{00000000-0005-0000-0000-0000F7020000}"/>
    <cellStyle name="Normal 2 39 16" xfId="770" xr:uid="{00000000-0005-0000-0000-0000F8020000}"/>
    <cellStyle name="Normal 2 39 17" xfId="771" xr:uid="{00000000-0005-0000-0000-0000F9020000}"/>
    <cellStyle name="Normal 2 39 18" xfId="772" xr:uid="{00000000-0005-0000-0000-0000FA020000}"/>
    <cellStyle name="Normal 2 39 19" xfId="773" xr:uid="{00000000-0005-0000-0000-0000FB020000}"/>
    <cellStyle name="Normal 2 39 2" xfId="774" xr:uid="{00000000-0005-0000-0000-0000FC020000}"/>
    <cellStyle name="Normal 2 39 20" xfId="775" xr:uid="{00000000-0005-0000-0000-0000FD020000}"/>
    <cellStyle name="Normal 2 39 21" xfId="776" xr:uid="{00000000-0005-0000-0000-0000FE020000}"/>
    <cellStyle name="Normal 2 39 22" xfId="777" xr:uid="{00000000-0005-0000-0000-0000FF020000}"/>
    <cellStyle name="Normal 2 39 23" xfId="778" xr:uid="{00000000-0005-0000-0000-000000030000}"/>
    <cellStyle name="Normal 2 39 3" xfId="779" xr:uid="{00000000-0005-0000-0000-000001030000}"/>
    <cellStyle name="Normal 2 39 4" xfId="780" xr:uid="{00000000-0005-0000-0000-000002030000}"/>
    <cellStyle name="Normal 2 39 5" xfId="781" xr:uid="{00000000-0005-0000-0000-000003030000}"/>
    <cellStyle name="Normal 2 39 6" xfId="782" xr:uid="{00000000-0005-0000-0000-000004030000}"/>
    <cellStyle name="Normal 2 39 7" xfId="783" xr:uid="{00000000-0005-0000-0000-000005030000}"/>
    <cellStyle name="Normal 2 39 8" xfId="784" xr:uid="{00000000-0005-0000-0000-000006030000}"/>
    <cellStyle name="Normal 2 39 9" xfId="785" xr:uid="{00000000-0005-0000-0000-000007030000}"/>
    <cellStyle name="Normal 2 4" xfId="786" xr:uid="{00000000-0005-0000-0000-000008030000}"/>
    <cellStyle name="Normal 2 4 2" xfId="2382" xr:uid="{00000000-0005-0000-0000-000011040000}"/>
    <cellStyle name="Normal 2 4 3" xfId="2383" xr:uid="{00000000-0005-0000-0000-000012040000}"/>
    <cellStyle name="Normal 2 40" xfId="787" xr:uid="{00000000-0005-0000-0000-000009030000}"/>
    <cellStyle name="Normal 2 41" xfId="788" xr:uid="{00000000-0005-0000-0000-00000A030000}"/>
    <cellStyle name="Normal 2 42" xfId="789" xr:uid="{00000000-0005-0000-0000-00000B030000}"/>
    <cellStyle name="Normal 2 43" xfId="790" xr:uid="{00000000-0005-0000-0000-00000C030000}"/>
    <cellStyle name="Normal 2 44" xfId="791" xr:uid="{00000000-0005-0000-0000-00000D030000}"/>
    <cellStyle name="Normal 2 45" xfId="792" xr:uid="{00000000-0005-0000-0000-00000E030000}"/>
    <cellStyle name="Normal 2 46" xfId="793" xr:uid="{00000000-0005-0000-0000-00000F030000}"/>
    <cellStyle name="Normal 2 47" xfId="794" xr:uid="{00000000-0005-0000-0000-000010030000}"/>
    <cellStyle name="Normal 2 48" xfId="795" xr:uid="{00000000-0005-0000-0000-000011030000}"/>
    <cellStyle name="Normal 2 49" xfId="796" xr:uid="{00000000-0005-0000-0000-000012030000}"/>
    <cellStyle name="Normal 2 5" xfId="797" xr:uid="{00000000-0005-0000-0000-000013030000}"/>
    <cellStyle name="Normal 2 5 10" xfId="798" xr:uid="{00000000-0005-0000-0000-000014030000}"/>
    <cellStyle name="Normal 2 5 11" xfId="799" xr:uid="{00000000-0005-0000-0000-000015030000}"/>
    <cellStyle name="Normal 2 5 12" xfId="800" xr:uid="{00000000-0005-0000-0000-000016030000}"/>
    <cellStyle name="Normal 2 5 13" xfId="801" xr:uid="{00000000-0005-0000-0000-000017030000}"/>
    <cellStyle name="Normal 2 5 14" xfId="802" xr:uid="{00000000-0005-0000-0000-000018030000}"/>
    <cellStyle name="Normal 2 5 15" xfId="803" xr:uid="{00000000-0005-0000-0000-000019030000}"/>
    <cellStyle name="Normal 2 5 16" xfId="804" xr:uid="{00000000-0005-0000-0000-00001A030000}"/>
    <cellStyle name="Normal 2 5 17" xfId="805" xr:uid="{00000000-0005-0000-0000-00001B030000}"/>
    <cellStyle name="Normal 2 5 18" xfId="806" xr:uid="{00000000-0005-0000-0000-00001C030000}"/>
    <cellStyle name="Normal 2 5 19" xfId="807" xr:uid="{00000000-0005-0000-0000-00001D030000}"/>
    <cellStyle name="Normal 2 5 2" xfId="808" xr:uid="{00000000-0005-0000-0000-00001E030000}"/>
    <cellStyle name="Normal 2 5 2 10" xfId="809" xr:uid="{00000000-0005-0000-0000-00001F030000}"/>
    <cellStyle name="Normal 2 5 2 11" xfId="810" xr:uid="{00000000-0005-0000-0000-000020030000}"/>
    <cellStyle name="Normal 2 5 2 12" xfId="811" xr:uid="{00000000-0005-0000-0000-000021030000}"/>
    <cellStyle name="Normal 2 5 2 13" xfId="812" xr:uid="{00000000-0005-0000-0000-000022030000}"/>
    <cellStyle name="Normal 2 5 2 14" xfId="813" xr:uid="{00000000-0005-0000-0000-000023030000}"/>
    <cellStyle name="Normal 2 5 2 15" xfId="814" xr:uid="{00000000-0005-0000-0000-000024030000}"/>
    <cellStyle name="Normal 2 5 2 16" xfId="815" xr:uid="{00000000-0005-0000-0000-000025030000}"/>
    <cellStyle name="Normal 2 5 2 17" xfId="816" xr:uid="{00000000-0005-0000-0000-000026030000}"/>
    <cellStyle name="Normal 2 5 2 18" xfId="817" xr:uid="{00000000-0005-0000-0000-000027030000}"/>
    <cellStyle name="Normal 2 5 2 19" xfId="818" xr:uid="{00000000-0005-0000-0000-000028030000}"/>
    <cellStyle name="Normal 2 5 2 2" xfId="819" xr:uid="{00000000-0005-0000-0000-000029030000}"/>
    <cellStyle name="Normal 2 5 2 2 10" xfId="820" xr:uid="{00000000-0005-0000-0000-00002A030000}"/>
    <cellStyle name="Normal 2 5 2 2 11" xfId="821" xr:uid="{00000000-0005-0000-0000-00002B030000}"/>
    <cellStyle name="Normal 2 5 2 2 12" xfId="822" xr:uid="{00000000-0005-0000-0000-00002C030000}"/>
    <cellStyle name="Normal 2 5 2 2 13" xfId="823" xr:uid="{00000000-0005-0000-0000-00002D030000}"/>
    <cellStyle name="Normal 2 5 2 2 14" xfId="824" xr:uid="{00000000-0005-0000-0000-00002E030000}"/>
    <cellStyle name="Normal 2 5 2 2 15" xfId="825" xr:uid="{00000000-0005-0000-0000-00002F030000}"/>
    <cellStyle name="Normal 2 5 2 2 16" xfId="826" xr:uid="{00000000-0005-0000-0000-000030030000}"/>
    <cellStyle name="Normal 2 5 2 2 17" xfId="827" xr:uid="{00000000-0005-0000-0000-000031030000}"/>
    <cellStyle name="Normal 2 5 2 2 18" xfId="828" xr:uid="{00000000-0005-0000-0000-000032030000}"/>
    <cellStyle name="Normal 2 5 2 2 19" xfId="829" xr:uid="{00000000-0005-0000-0000-000033030000}"/>
    <cellStyle name="Normal 2 5 2 2 2" xfId="830" xr:uid="{00000000-0005-0000-0000-000034030000}"/>
    <cellStyle name="Normal 2 5 2 2 20" xfId="831" xr:uid="{00000000-0005-0000-0000-000035030000}"/>
    <cellStyle name="Normal 2 5 2 2 21" xfId="832" xr:uid="{00000000-0005-0000-0000-000036030000}"/>
    <cellStyle name="Normal 2 5 2 2 22" xfId="833" xr:uid="{00000000-0005-0000-0000-000037030000}"/>
    <cellStyle name="Normal 2 5 2 2 23" xfId="834" xr:uid="{00000000-0005-0000-0000-000038030000}"/>
    <cellStyle name="Normal 2 5 2 2 24" xfId="835" xr:uid="{00000000-0005-0000-0000-000039030000}"/>
    <cellStyle name="Normal 2 5 2 2 25" xfId="836" xr:uid="{00000000-0005-0000-0000-00003A030000}"/>
    <cellStyle name="Normal 2 5 2 2 26" xfId="837" xr:uid="{00000000-0005-0000-0000-00003B030000}"/>
    <cellStyle name="Normal 2 5 2 2 27" xfId="838" xr:uid="{00000000-0005-0000-0000-00003C030000}"/>
    <cellStyle name="Normal 2 5 2 2 28" xfId="839" xr:uid="{00000000-0005-0000-0000-00003D030000}"/>
    <cellStyle name="Normal 2 5 2 2 29" xfId="840" xr:uid="{00000000-0005-0000-0000-00003E030000}"/>
    <cellStyle name="Normal 2 5 2 2 3" xfId="841" xr:uid="{00000000-0005-0000-0000-00003F030000}"/>
    <cellStyle name="Normal 2 5 2 2 30" xfId="842" xr:uid="{00000000-0005-0000-0000-000040030000}"/>
    <cellStyle name="Normal 2 5 2 2 31" xfId="843" xr:uid="{00000000-0005-0000-0000-000041030000}"/>
    <cellStyle name="Normal 2 5 2 2 32" xfId="844" xr:uid="{00000000-0005-0000-0000-000042030000}"/>
    <cellStyle name="Normal 2 5 2 2 33" xfId="845" xr:uid="{00000000-0005-0000-0000-000043030000}"/>
    <cellStyle name="Normal 2 5 2 2 34" xfId="846" xr:uid="{00000000-0005-0000-0000-000044030000}"/>
    <cellStyle name="Normal 2 5 2 2 35" xfId="847" xr:uid="{00000000-0005-0000-0000-000045030000}"/>
    <cellStyle name="Normal 2 5 2 2 36" xfId="848" xr:uid="{00000000-0005-0000-0000-000046030000}"/>
    <cellStyle name="Normal 2 5 2 2 37" xfId="849" xr:uid="{00000000-0005-0000-0000-000047030000}"/>
    <cellStyle name="Normal 2 5 2 2 38" xfId="850" xr:uid="{00000000-0005-0000-0000-000048030000}"/>
    <cellStyle name="Normal 2 5 2 2 39" xfId="851" xr:uid="{00000000-0005-0000-0000-000049030000}"/>
    <cellStyle name="Normal 2 5 2 2 4" xfId="852" xr:uid="{00000000-0005-0000-0000-00004A030000}"/>
    <cellStyle name="Normal 2 5 2 2 40" xfId="853" xr:uid="{00000000-0005-0000-0000-00004B030000}"/>
    <cellStyle name="Normal 2 5 2 2 41" xfId="854" xr:uid="{00000000-0005-0000-0000-00004C030000}"/>
    <cellStyle name="Normal 2 5 2 2 42" xfId="855" xr:uid="{00000000-0005-0000-0000-00004D030000}"/>
    <cellStyle name="Normal 2 5 2 2 43" xfId="856" xr:uid="{00000000-0005-0000-0000-00004E030000}"/>
    <cellStyle name="Normal 2 5 2 2 44" xfId="857" xr:uid="{00000000-0005-0000-0000-00004F030000}"/>
    <cellStyle name="Normal 2 5 2 2 45" xfId="858" xr:uid="{00000000-0005-0000-0000-000050030000}"/>
    <cellStyle name="Normal 2 5 2 2 46" xfId="859" xr:uid="{00000000-0005-0000-0000-000051030000}"/>
    <cellStyle name="Normal 2 5 2 2 47" xfId="860" xr:uid="{00000000-0005-0000-0000-000052030000}"/>
    <cellStyle name="Normal 2 5 2 2 48" xfId="861" xr:uid="{00000000-0005-0000-0000-000053030000}"/>
    <cellStyle name="Normal 2 5 2 2 49" xfId="862" xr:uid="{00000000-0005-0000-0000-000054030000}"/>
    <cellStyle name="Normal 2 5 2 2 5" xfId="863" xr:uid="{00000000-0005-0000-0000-000055030000}"/>
    <cellStyle name="Normal 2 5 2 2 50" xfId="864" xr:uid="{00000000-0005-0000-0000-000056030000}"/>
    <cellStyle name="Normal 2 5 2 2 51" xfId="865" xr:uid="{00000000-0005-0000-0000-000057030000}"/>
    <cellStyle name="Normal 2 5 2 2 52" xfId="866" xr:uid="{00000000-0005-0000-0000-000058030000}"/>
    <cellStyle name="Normal 2 5 2 2 53" xfId="867" xr:uid="{00000000-0005-0000-0000-000059030000}"/>
    <cellStyle name="Normal 2 5 2 2 54" xfId="868" xr:uid="{00000000-0005-0000-0000-00005A030000}"/>
    <cellStyle name="Normal 2 5 2 2 55" xfId="869" xr:uid="{00000000-0005-0000-0000-00005B030000}"/>
    <cellStyle name="Normal 2 5 2 2 6" xfId="870" xr:uid="{00000000-0005-0000-0000-00005C030000}"/>
    <cellStyle name="Normal 2 5 2 2 7" xfId="871" xr:uid="{00000000-0005-0000-0000-00005D030000}"/>
    <cellStyle name="Normal 2 5 2 2 8" xfId="872" xr:uid="{00000000-0005-0000-0000-00005E030000}"/>
    <cellStyle name="Normal 2 5 2 2 9" xfId="873" xr:uid="{00000000-0005-0000-0000-00005F030000}"/>
    <cellStyle name="Normal 2 5 2 20" xfId="874" xr:uid="{00000000-0005-0000-0000-000060030000}"/>
    <cellStyle name="Normal 2 5 2 21" xfId="875" xr:uid="{00000000-0005-0000-0000-000061030000}"/>
    <cellStyle name="Normal 2 5 2 22" xfId="876" xr:uid="{00000000-0005-0000-0000-000062030000}"/>
    <cellStyle name="Normal 2 5 2 23" xfId="877" xr:uid="{00000000-0005-0000-0000-000063030000}"/>
    <cellStyle name="Normal 2 5 2 24" xfId="878" xr:uid="{00000000-0005-0000-0000-000064030000}"/>
    <cellStyle name="Normal 2 5 2 25" xfId="879" xr:uid="{00000000-0005-0000-0000-000065030000}"/>
    <cellStyle name="Normal 2 5 2 26" xfId="880" xr:uid="{00000000-0005-0000-0000-000066030000}"/>
    <cellStyle name="Normal 2 5 2 27" xfId="881" xr:uid="{00000000-0005-0000-0000-000067030000}"/>
    <cellStyle name="Normal 2 5 2 28" xfId="882" xr:uid="{00000000-0005-0000-0000-000068030000}"/>
    <cellStyle name="Normal 2 5 2 29" xfId="883" xr:uid="{00000000-0005-0000-0000-000069030000}"/>
    <cellStyle name="Normal 2 5 2 3" xfId="884" xr:uid="{00000000-0005-0000-0000-00006A030000}"/>
    <cellStyle name="Normal 2 5 2 30" xfId="885" xr:uid="{00000000-0005-0000-0000-00006B030000}"/>
    <cellStyle name="Normal 2 5 2 31" xfId="886" xr:uid="{00000000-0005-0000-0000-00006C030000}"/>
    <cellStyle name="Normal 2 5 2 32" xfId="887" xr:uid="{00000000-0005-0000-0000-00006D030000}"/>
    <cellStyle name="Normal 2 5 2 33" xfId="888" xr:uid="{00000000-0005-0000-0000-00006E030000}"/>
    <cellStyle name="Normal 2 5 2 4" xfId="889" xr:uid="{00000000-0005-0000-0000-00006F030000}"/>
    <cellStyle name="Normal 2 5 2 5" xfId="890" xr:uid="{00000000-0005-0000-0000-000070030000}"/>
    <cellStyle name="Normal 2 5 2 6" xfId="891" xr:uid="{00000000-0005-0000-0000-000071030000}"/>
    <cellStyle name="Normal 2 5 2 7" xfId="892" xr:uid="{00000000-0005-0000-0000-000072030000}"/>
    <cellStyle name="Normal 2 5 2 8" xfId="893" xr:uid="{00000000-0005-0000-0000-000073030000}"/>
    <cellStyle name="Normal 2 5 2 9" xfId="894" xr:uid="{00000000-0005-0000-0000-000074030000}"/>
    <cellStyle name="Normal 2 5 20" xfId="895" xr:uid="{00000000-0005-0000-0000-000075030000}"/>
    <cellStyle name="Normal 2 5 21" xfId="896" xr:uid="{00000000-0005-0000-0000-000076030000}"/>
    <cellStyle name="Normal 2 5 22" xfId="897" xr:uid="{00000000-0005-0000-0000-000077030000}"/>
    <cellStyle name="Normal 2 5 23" xfId="898" xr:uid="{00000000-0005-0000-0000-000078030000}"/>
    <cellStyle name="Normal 2 5 24" xfId="899" xr:uid="{00000000-0005-0000-0000-000079030000}"/>
    <cellStyle name="Normal 2 5 25" xfId="900" xr:uid="{00000000-0005-0000-0000-00007A030000}"/>
    <cellStyle name="Normal 2 5 26" xfId="901" xr:uid="{00000000-0005-0000-0000-00007B030000}"/>
    <cellStyle name="Normal 2 5 27" xfId="902" xr:uid="{00000000-0005-0000-0000-00007C030000}"/>
    <cellStyle name="Normal 2 5 28" xfId="903" xr:uid="{00000000-0005-0000-0000-00007D030000}"/>
    <cellStyle name="Normal 2 5 29" xfId="904" xr:uid="{00000000-0005-0000-0000-00007E030000}"/>
    <cellStyle name="Normal 2 5 3" xfId="905" xr:uid="{00000000-0005-0000-0000-00007F030000}"/>
    <cellStyle name="Normal 2 5 30" xfId="906" xr:uid="{00000000-0005-0000-0000-000080030000}"/>
    <cellStyle name="Normal 2 5 31" xfId="907" xr:uid="{00000000-0005-0000-0000-000081030000}"/>
    <cellStyle name="Normal 2 5 32" xfId="908" xr:uid="{00000000-0005-0000-0000-000082030000}"/>
    <cellStyle name="Normal 2 5 33" xfId="909" xr:uid="{00000000-0005-0000-0000-000083030000}"/>
    <cellStyle name="Normal 2 5 34" xfId="910" xr:uid="{00000000-0005-0000-0000-000084030000}"/>
    <cellStyle name="Normal 2 5 35" xfId="911" xr:uid="{00000000-0005-0000-0000-000085030000}"/>
    <cellStyle name="Normal 2 5 36" xfId="912" xr:uid="{00000000-0005-0000-0000-000086030000}"/>
    <cellStyle name="Normal 2 5 37" xfId="913" xr:uid="{00000000-0005-0000-0000-000087030000}"/>
    <cellStyle name="Normal 2 5 38" xfId="914" xr:uid="{00000000-0005-0000-0000-000088030000}"/>
    <cellStyle name="Normal 2 5 39" xfId="915" xr:uid="{00000000-0005-0000-0000-000089030000}"/>
    <cellStyle name="Normal 2 5 4" xfId="916" xr:uid="{00000000-0005-0000-0000-00008A030000}"/>
    <cellStyle name="Normal 2 5 40" xfId="917" xr:uid="{00000000-0005-0000-0000-00008B030000}"/>
    <cellStyle name="Normal 2 5 41" xfId="918" xr:uid="{00000000-0005-0000-0000-00008C030000}"/>
    <cellStyle name="Normal 2 5 42" xfId="919" xr:uid="{00000000-0005-0000-0000-00008D030000}"/>
    <cellStyle name="Normal 2 5 43" xfId="920" xr:uid="{00000000-0005-0000-0000-00008E030000}"/>
    <cellStyle name="Normal 2 5 44" xfId="921" xr:uid="{00000000-0005-0000-0000-00008F030000}"/>
    <cellStyle name="Normal 2 5 45" xfId="922" xr:uid="{00000000-0005-0000-0000-000090030000}"/>
    <cellStyle name="Normal 2 5 46" xfId="923" xr:uid="{00000000-0005-0000-0000-000091030000}"/>
    <cellStyle name="Normal 2 5 47" xfId="924" xr:uid="{00000000-0005-0000-0000-000092030000}"/>
    <cellStyle name="Normal 2 5 48" xfId="925" xr:uid="{00000000-0005-0000-0000-000093030000}"/>
    <cellStyle name="Normal 2 5 49" xfId="926" xr:uid="{00000000-0005-0000-0000-000094030000}"/>
    <cellStyle name="Normal 2 5 5" xfId="927" xr:uid="{00000000-0005-0000-0000-000095030000}"/>
    <cellStyle name="Normal 2 5 50" xfId="928" xr:uid="{00000000-0005-0000-0000-000096030000}"/>
    <cellStyle name="Normal 2 5 51" xfId="929" xr:uid="{00000000-0005-0000-0000-000097030000}"/>
    <cellStyle name="Normal 2 5 52" xfId="930" xr:uid="{00000000-0005-0000-0000-000098030000}"/>
    <cellStyle name="Normal 2 5 53" xfId="931" xr:uid="{00000000-0005-0000-0000-000099030000}"/>
    <cellStyle name="Normal 2 5 54" xfId="932" xr:uid="{00000000-0005-0000-0000-00009A030000}"/>
    <cellStyle name="Normal 2 5 55" xfId="933" xr:uid="{00000000-0005-0000-0000-00009B030000}"/>
    <cellStyle name="Normal 2 5 56" xfId="934" xr:uid="{00000000-0005-0000-0000-00009C030000}"/>
    <cellStyle name="Normal 2 5 57" xfId="935" xr:uid="{00000000-0005-0000-0000-00009D030000}"/>
    <cellStyle name="Normal 2 5 58" xfId="936" xr:uid="{00000000-0005-0000-0000-00009E030000}"/>
    <cellStyle name="Normal 2 5 59" xfId="937" xr:uid="{00000000-0005-0000-0000-00009F030000}"/>
    <cellStyle name="Normal 2 5 6" xfId="938" xr:uid="{00000000-0005-0000-0000-0000A0030000}"/>
    <cellStyle name="Normal 2 5 60" xfId="939" xr:uid="{00000000-0005-0000-0000-0000A1030000}"/>
    <cellStyle name="Normal 2 5 61" xfId="940" xr:uid="{00000000-0005-0000-0000-0000A2030000}"/>
    <cellStyle name="Normal 2 5 62" xfId="941" xr:uid="{00000000-0005-0000-0000-0000A3030000}"/>
    <cellStyle name="Normal 2 5 63" xfId="942" xr:uid="{00000000-0005-0000-0000-0000A4030000}"/>
    <cellStyle name="Normal 2 5 64" xfId="943" xr:uid="{00000000-0005-0000-0000-0000A5030000}"/>
    <cellStyle name="Normal 2 5 65" xfId="944" xr:uid="{00000000-0005-0000-0000-0000A6030000}"/>
    <cellStyle name="Normal 2 5 66" xfId="945" xr:uid="{00000000-0005-0000-0000-0000A7030000}"/>
    <cellStyle name="Normal 2 5 67" xfId="946" xr:uid="{00000000-0005-0000-0000-0000A8030000}"/>
    <cellStyle name="Normal 2 5 68" xfId="947" xr:uid="{00000000-0005-0000-0000-0000A9030000}"/>
    <cellStyle name="Normal 2 5 69" xfId="948" xr:uid="{00000000-0005-0000-0000-0000AA030000}"/>
    <cellStyle name="Normal 2 5 7" xfId="949" xr:uid="{00000000-0005-0000-0000-0000AB030000}"/>
    <cellStyle name="Normal 2 5 70" xfId="950" xr:uid="{00000000-0005-0000-0000-0000AC030000}"/>
    <cellStyle name="Normal 2 5 71" xfId="951" xr:uid="{00000000-0005-0000-0000-0000AD030000}"/>
    <cellStyle name="Normal 2 5 72" xfId="952" xr:uid="{00000000-0005-0000-0000-0000AE030000}"/>
    <cellStyle name="Normal 2 5 73" xfId="953" xr:uid="{00000000-0005-0000-0000-0000AF030000}"/>
    <cellStyle name="Normal 2 5 74" xfId="954" xr:uid="{00000000-0005-0000-0000-0000B0030000}"/>
    <cellStyle name="Normal 2 5 75" xfId="955" xr:uid="{00000000-0005-0000-0000-0000B1030000}"/>
    <cellStyle name="Normal 2 5 76" xfId="956" xr:uid="{00000000-0005-0000-0000-0000B2030000}"/>
    <cellStyle name="Normal 2 5 77" xfId="957" xr:uid="{00000000-0005-0000-0000-0000B3030000}"/>
    <cellStyle name="Normal 2 5 78" xfId="958" xr:uid="{00000000-0005-0000-0000-0000B4030000}"/>
    <cellStyle name="Normal 2 5 79" xfId="959" xr:uid="{00000000-0005-0000-0000-0000B5030000}"/>
    <cellStyle name="Normal 2 5 8" xfId="960" xr:uid="{00000000-0005-0000-0000-0000B6030000}"/>
    <cellStyle name="Normal 2 5 80" xfId="961" xr:uid="{00000000-0005-0000-0000-0000B7030000}"/>
    <cellStyle name="Normal 2 5 81" xfId="962" xr:uid="{00000000-0005-0000-0000-0000B8030000}"/>
    <cellStyle name="Normal 2 5 82" xfId="963" xr:uid="{00000000-0005-0000-0000-0000B9030000}"/>
    <cellStyle name="Normal 2 5 83" xfId="964" xr:uid="{00000000-0005-0000-0000-0000BA030000}"/>
    <cellStyle name="Normal 2 5 84" xfId="965" xr:uid="{00000000-0005-0000-0000-0000BB030000}"/>
    <cellStyle name="Normal 2 5 85" xfId="966" xr:uid="{00000000-0005-0000-0000-0000BC030000}"/>
    <cellStyle name="Normal 2 5 86" xfId="967" xr:uid="{00000000-0005-0000-0000-0000BD030000}"/>
    <cellStyle name="Normal 2 5 87" xfId="968" xr:uid="{00000000-0005-0000-0000-0000BE030000}"/>
    <cellStyle name="Normal 2 5 88" xfId="2384" xr:uid="{00000000-0005-0000-0000-0000C9040000}"/>
    <cellStyle name="Normal 2 5 9" xfId="969" xr:uid="{00000000-0005-0000-0000-0000BF030000}"/>
    <cellStyle name="Normal 2 5_DEER 032008 Cost Summary Delivery - Rev 4 (2)" xfId="970" xr:uid="{00000000-0005-0000-0000-0000C0030000}"/>
    <cellStyle name="Normal 2 50" xfId="971" xr:uid="{00000000-0005-0000-0000-0000C1030000}"/>
    <cellStyle name="Normal 2 51" xfId="972" xr:uid="{00000000-0005-0000-0000-0000C2030000}"/>
    <cellStyle name="Normal 2 52" xfId="973" xr:uid="{00000000-0005-0000-0000-0000C3030000}"/>
    <cellStyle name="Normal 2 53" xfId="974" xr:uid="{00000000-0005-0000-0000-0000C4030000}"/>
    <cellStyle name="Normal 2 54" xfId="975" xr:uid="{00000000-0005-0000-0000-0000C5030000}"/>
    <cellStyle name="Normal 2 55" xfId="976" xr:uid="{00000000-0005-0000-0000-0000C6030000}"/>
    <cellStyle name="Normal 2 56" xfId="977" xr:uid="{00000000-0005-0000-0000-0000C7030000}"/>
    <cellStyle name="Normal 2 57" xfId="978" xr:uid="{00000000-0005-0000-0000-0000C8030000}"/>
    <cellStyle name="Normal 2 58" xfId="979" xr:uid="{00000000-0005-0000-0000-0000C9030000}"/>
    <cellStyle name="Normal 2 59" xfId="980" xr:uid="{00000000-0005-0000-0000-0000CA030000}"/>
    <cellStyle name="Normal 2 6" xfId="981" xr:uid="{00000000-0005-0000-0000-0000CB030000}"/>
    <cellStyle name="Normal 2 6 2" xfId="2385" xr:uid="{00000000-0005-0000-0000-0000D7040000}"/>
    <cellStyle name="Normal 2 60" xfId="982" xr:uid="{00000000-0005-0000-0000-0000CC030000}"/>
    <cellStyle name="Normal 2 61" xfId="983" xr:uid="{00000000-0005-0000-0000-0000CD030000}"/>
    <cellStyle name="Normal 2 62" xfId="984" xr:uid="{00000000-0005-0000-0000-0000CE030000}"/>
    <cellStyle name="Normal 2 63" xfId="985" xr:uid="{00000000-0005-0000-0000-0000CF030000}"/>
    <cellStyle name="Normal 2 64" xfId="986" xr:uid="{00000000-0005-0000-0000-0000D0030000}"/>
    <cellStyle name="Normal 2 65" xfId="987" xr:uid="{00000000-0005-0000-0000-0000D1030000}"/>
    <cellStyle name="Normal 2 66" xfId="988" xr:uid="{00000000-0005-0000-0000-0000D2030000}"/>
    <cellStyle name="Normal 2 67" xfId="989" xr:uid="{00000000-0005-0000-0000-0000D3030000}"/>
    <cellStyle name="Normal 2 68" xfId="990" xr:uid="{00000000-0005-0000-0000-0000D4030000}"/>
    <cellStyle name="Normal 2 69" xfId="991" xr:uid="{00000000-0005-0000-0000-0000D5030000}"/>
    <cellStyle name="Normal 2 7" xfId="992" xr:uid="{00000000-0005-0000-0000-0000D6030000}"/>
    <cellStyle name="Normal 2 70" xfId="993" xr:uid="{00000000-0005-0000-0000-0000D7030000}"/>
    <cellStyle name="Normal 2 71" xfId="994" xr:uid="{00000000-0005-0000-0000-0000D8030000}"/>
    <cellStyle name="Normal 2 72" xfId="995" xr:uid="{00000000-0005-0000-0000-0000D9030000}"/>
    <cellStyle name="Normal 2 73" xfId="996" xr:uid="{00000000-0005-0000-0000-0000DA030000}"/>
    <cellStyle name="Normal 2 74" xfId="997" xr:uid="{00000000-0005-0000-0000-0000DB030000}"/>
    <cellStyle name="Normal 2 75" xfId="998" xr:uid="{00000000-0005-0000-0000-0000DC030000}"/>
    <cellStyle name="Normal 2 76" xfId="999" xr:uid="{00000000-0005-0000-0000-0000DD030000}"/>
    <cellStyle name="Normal 2 77" xfId="1000" xr:uid="{00000000-0005-0000-0000-0000DE030000}"/>
    <cellStyle name="Normal 2 78" xfId="1001" xr:uid="{00000000-0005-0000-0000-0000DF030000}"/>
    <cellStyle name="Normal 2 79" xfId="1002" xr:uid="{00000000-0005-0000-0000-0000E0030000}"/>
    <cellStyle name="Normal 2 8" xfId="1003" xr:uid="{00000000-0005-0000-0000-0000E1030000}"/>
    <cellStyle name="Normal 2 8 10" xfId="1004" xr:uid="{00000000-0005-0000-0000-0000E2030000}"/>
    <cellStyle name="Normal 2 8 11" xfId="1005" xr:uid="{00000000-0005-0000-0000-0000E3030000}"/>
    <cellStyle name="Normal 2 8 12" xfId="1006" xr:uid="{00000000-0005-0000-0000-0000E4030000}"/>
    <cellStyle name="Normal 2 8 13" xfId="1007" xr:uid="{00000000-0005-0000-0000-0000E5030000}"/>
    <cellStyle name="Normal 2 8 14" xfId="1008" xr:uid="{00000000-0005-0000-0000-0000E6030000}"/>
    <cellStyle name="Normal 2 8 15" xfId="1009" xr:uid="{00000000-0005-0000-0000-0000E7030000}"/>
    <cellStyle name="Normal 2 8 16" xfId="1010" xr:uid="{00000000-0005-0000-0000-0000E8030000}"/>
    <cellStyle name="Normal 2 8 17" xfId="1011" xr:uid="{00000000-0005-0000-0000-0000E9030000}"/>
    <cellStyle name="Normal 2 8 18" xfId="1012" xr:uid="{00000000-0005-0000-0000-0000EA030000}"/>
    <cellStyle name="Normal 2 8 19" xfId="1013" xr:uid="{00000000-0005-0000-0000-0000EB030000}"/>
    <cellStyle name="Normal 2 8 2" xfId="1014" xr:uid="{00000000-0005-0000-0000-0000EC030000}"/>
    <cellStyle name="Normal 2 8 20" xfId="1015" xr:uid="{00000000-0005-0000-0000-0000ED030000}"/>
    <cellStyle name="Normal 2 8 21" xfId="1016" xr:uid="{00000000-0005-0000-0000-0000EE030000}"/>
    <cellStyle name="Normal 2 8 22" xfId="1017" xr:uid="{00000000-0005-0000-0000-0000EF030000}"/>
    <cellStyle name="Normal 2 8 23" xfId="1018" xr:uid="{00000000-0005-0000-0000-0000F0030000}"/>
    <cellStyle name="Normal 2 8 3" xfId="1019" xr:uid="{00000000-0005-0000-0000-0000F1030000}"/>
    <cellStyle name="Normal 2 8 4" xfId="1020" xr:uid="{00000000-0005-0000-0000-0000F2030000}"/>
    <cellStyle name="Normal 2 8 5" xfId="1021" xr:uid="{00000000-0005-0000-0000-0000F3030000}"/>
    <cellStyle name="Normal 2 8 6" xfId="1022" xr:uid="{00000000-0005-0000-0000-0000F4030000}"/>
    <cellStyle name="Normal 2 8 7" xfId="1023" xr:uid="{00000000-0005-0000-0000-0000F5030000}"/>
    <cellStyle name="Normal 2 8 8" xfId="1024" xr:uid="{00000000-0005-0000-0000-0000F6030000}"/>
    <cellStyle name="Normal 2 8 9" xfId="1025" xr:uid="{00000000-0005-0000-0000-0000F7030000}"/>
    <cellStyle name="Normal 2 80" xfId="1026" xr:uid="{00000000-0005-0000-0000-0000F8030000}"/>
    <cellStyle name="Normal 2 81" xfId="1027" xr:uid="{00000000-0005-0000-0000-0000F9030000}"/>
    <cellStyle name="Normal 2 82" xfId="1028" xr:uid="{00000000-0005-0000-0000-0000FA030000}"/>
    <cellStyle name="Normal 2 83" xfId="1029" xr:uid="{00000000-0005-0000-0000-0000FB030000}"/>
    <cellStyle name="Normal 2 84" xfId="1030" xr:uid="{00000000-0005-0000-0000-0000FC030000}"/>
    <cellStyle name="Normal 2 85" xfId="1031" xr:uid="{00000000-0005-0000-0000-0000FD030000}"/>
    <cellStyle name="Normal 2 86" xfId="1032" xr:uid="{00000000-0005-0000-0000-0000FE030000}"/>
    <cellStyle name="Normal 2 87" xfId="1033" xr:uid="{00000000-0005-0000-0000-0000FF030000}"/>
    <cellStyle name="Normal 2 88" xfId="1034" xr:uid="{00000000-0005-0000-0000-000000040000}"/>
    <cellStyle name="Normal 2 89" xfId="1035" xr:uid="{00000000-0005-0000-0000-000001040000}"/>
    <cellStyle name="Normal 2 9" xfId="1036" xr:uid="{00000000-0005-0000-0000-000002040000}"/>
    <cellStyle name="Normal 2 9 10" xfId="1037" xr:uid="{00000000-0005-0000-0000-000003040000}"/>
    <cellStyle name="Normal 2 9 11" xfId="1038" xr:uid="{00000000-0005-0000-0000-000004040000}"/>
    <cellStyle name="Normal 2 9 12" xfId="1039" xr:uid="{00000000-0005-0000-0000-000005040000}"/>
    <cellStyle name="Normal 2 9 13" xfId="1040" xr:uid="{00000000-0005-0000-0000-000006040000}"/>
    <cellStyle name="Normal 2 9 14" xfId="1041" xr:uid="{00000000-0005-0000-0000-000007040000}"/>
    <cellStyle name="Normal 2 9 15" xfId="1042" xr:uid="{00000000-0005-0000-0000-000008040000}"/>
    <cellStyle name="Normal 2 9 16" xfId="1043" xr:uid="{00000000-0005-0000-0000-000009040000}"/>
    <cellStyle name="Normal 2 9 17" xfId="1044" xr:uid="{00000000-0005-0000-0000-00000A040000}"/>
    <cellStyle name="Normal 2 9 18" xfId="1045" xr:uid="{00000000-0005-0000-0000-00000B040000}"/>
    <cellStyle name="Normal 2 9 19" xfId="1046" xr:uid="{00000000-0005-0000-0000-00000C040000}"/>
    <cellStyle name="Normal 2 9 2" xfId="1047" xr:uid="{00000000-0005-0000-0000-00000D040000}"/>
    <cellStyle name="Normal 2 9 20" xfId="1048" xr:uid="{00000000-0005-0000-0000-00000E040000}"/>
    <cellStyle name="Normal 2 9 21" xfId="1049" xr:uid="{00000000-0005-0000-0000-00000F040000}"/>
    <cellStyle name="Normal 2 9 22" xfId="1050" xr:uid="{00000000-0005-0000-0000-000010040000}"/>
    <cellStyle name="Normal 2 9 23" xfId="1051" xr:uid="{00000000-0005-0000-0000-000011040000}"/>
    <cellStyle name="Normal 2 9 3" xfId="1052" xr:uid="{00000000-0005-0000-0000-000012040000}"/>
    <cellStyle name="Normal 2 9 4" xfId="1053" xr:uid="{00000000-0005-0000-0000-000013040000}"/>
    <cellStyle name="Normal 2 9 5" xfId="1054" xr:uid="{00000000-0005-0000-0000-000014040000}"/>
    <cellStyle name="Normal 2 9 6" xfId="1055" xr:uid="{00000000-0005-0000-0000-000015040000}"/>
    <cellStyle name="Normal 2 9 7" xfId="1056" xr:uid="{00000000-0005-0000-0000-000016040000}"/>
    <cellStyle name="Normal 2 9 8" xfId="1057" xr:uid="{00000000-0005-0000-0000-000017040000}"/>
    <cellStyle name="Normal 2 9 9" xfId="1058" xr:uid="{00000000-0005-0000-0000-000018040000}"/>
    <cellStyle name="Normal 2 90" xfId="1059" xr:uid="{00000000-0005-0000-0000-000019040000}"/>
    <cellStyle name="Normal 2 91" xfId="1060" xr:uid="{00000000-0005-0000-0000-00001A040000}"/>
    <cellStyle name="Normal 2 92" xfId="1061" xr:uid="{00000000-0005-0000-0000-00001B040000}"/>
    <cellStyle name="Normal 2 93" xfId="1062" xr:uid="{00000000-0005-0000-0000-00001C040000}"/>
    <cellStyle name="Normal 2 94" xfId="55" xr:uid="{00000000-0005-0000-0000-00001D040000}"/>
    <cellStyle name="Normal 2 95" xfId="2071" xr:uid="{00000000-0005-0000-0000-00004C010000}"/>
    <cellStyle name="Normal 2_DEER 032008 Cost Summary Delivery - Rev 4 (2)" xfId="1063" xr:uid="{00000000-0005-0000-0000-00001E040000}"/>
    <cellStyle name="Normal 20" xfId="2386" xr:uid="{00000000-0005-0000-0000-00002B050000}"/>
    <cellStyle name="Normal 21" xfId="2387" xr:uid="{00000000-0005-0000-0000-00002C050000}"/>
    <cellStyle name="Normal 22" xfId="2388" xr:uid="{00000000-0005-0000-0000-00002D050000}"/>
    <cellStyle name="Normal 23" xfId="2389" xr:uid="{00000000-0005-0000-0000-00002E050000}"/>
    <cellStyle name="Normal 24" xfId="2390" xr:uid="{00000000-0005-0000-0000-00002F050000}"/>
    <cellStyle name="Normal 25" xfId="2499" xr:uid="{5BF55645-5E44-4DA0-80D0-AA969EF49B8F}"/>
    <cellStyle name="Normal 3" xfId="51" xr:uid="{00000000-0005-0000-0000-00001F040000}"/>
    <cellStyle name="Normal 3 10" xfId="1065" xr:uid="{00000000-0005-0000-0000-000020040000}"/>
    <cellStyle name="Normal 3 10 10" xfId="1066" xr:uid="{00000000-0005-0000-0000-000021040000}"/>
    <cellStyle name="Normal 3 10 11" xfId="1067" xr:uid="{00000000-0005-0000-0000-000022040000}"/>
    <cellStyle name="Normal 3 10 12" xfId="1068" xr:uid="{00000000-0005-0000-0000-000023040000}"/>
    <cellStyle name="Normal 3 10 13" xfId="1069" xr:uid="{00000000-0005-0000-0000-000024040000}"/>
    <cellStyle name="Normal 3 10 14" xfId="1070" xr:uid="{00000000-0005-0000-0000-000025040000}"/>
    <cellStyle name="Normal 3 10 15" xfId="1071" xr:uid="{00000000-0005-0000-0000-000026040000}"/>
    <cellStyle name="Normal 3 10 16" xfId="1072" xr:uid="{00000000-0005-0000-0000-000027040000}"/>
    <cellStyle name="Normal 3 10 17" xfId="1073" xr:uid="{00000000-0005-0000-0000-000028040000}"/>
    <cellStyle name="Normal 3 10 18" xfId="1074" xr:uid="{00000000-0005-0000-0000-000029040000}"/>
    <cellStyle name="Normal 3 10 19" xfId="1075" xr:uid="{00000000-0005-0000-0000-00002A040000}"/>
    <cellStyle name="Normal 3 10 2" xfId="1076" xr:uid="{00000000-0005-0000-0000-00002B040000}"/>
    <cellStyle name="Normal 3 10 20" xfId="1077" xr:uid="{00000000-0005-0000-0000-00002C040000}"/>
    <cellStyle name="Normal 3 10 21" xfId="1078" xr:uid="{00000000-0005-0000-0000-00002D040000}"/>
    <cellStyle name="Normal 3 10 22" xfId="1079" xr:uid="{00000000-0005-0000-0000-00002E040000}"/>
    <cellStyle name="Normal 3 10 23" xfId="1080" xr:uid="{00000000-0005-0000-0000-00002F040000}"/>
    <cellStyle name="Normal 3 10 3" xfId="1081" xr:uid="{00000000-0005-0000-0000-000030040000}"/>
    <cellStyle name="Normal 3 10 4" xfId="1082" xr:uid="{00000000-0005-0000-0000-000031040000}"/>
    <cellStyle name="Normal 3 10 5" xfId="1083" xr:uid="{00000000-0005-0000-0000-000032040000}"/>
    <cellStyle name="Normal 3 10 6" xfId="1084" xr:uid="{00000000-0005-0000-0000-000033040000}"/>
    <cellStyle name="Normal 3 10 7" xfId="1085" xr:uid="{00000000-0005-0000-0000-000034040000}"/>
    <cellStyle name="Normal 3 10 8" xfId="1086" xr:uid="{00000000-0005-0000-0000-000035040000}"/>
    <cellStyle name="Normal 3 10 9" xfId="1087" xr:uid="{00000000-0005-0000-0000-000036040000}"/>
    <cellStyle name="Normal 3 11" xfId="1088" xr:uid="{00000000-0005-0000-0000-000037040000}"/>
    <cellStyle name="Normal 3 11 10" xfId="1089" xr:uid="{00000000-0005-0000-0000-000038040000}"/>
    <cellStyle name="Normal 3 11 11" xfId="1090" xr:uid="{00000000-0005-0000-0000-000039040000}"/>
    <cellStyle name="Normal 3 11 12" xfId="1091" xr:uid="{00000000-0005-0000-0000-00003A040000}"/>
    <cellStyle name="Normal 3 11 13" xfId="1092" xr:uid="{00000000-0005-0000-0000-00003B040000}"/>
    <cellStyle name="Normal 3 11 14" xfId="1093" xr:uid="{00000000-0005-0000-0000-00003C040000}"/>
    <cellStyle name="Normal 3 11 15" xfId="1094" xr:uid="{00000000-0005-0000-0000-00003D040000}"/>
    <cellStyle name="Normal 3 11 16" xfId="1095" xr:uid="{00000000-0005-0000-0000-00003E040000}"/>
    <cellStyle name="Normal 3 11 17" xfId="1096" xr:uid="{00000000-0005-0000-0000-00003F040000}"/>
    <cellStyle name="Normal 3 11 18" xfId="1097" xr:uid="{00000000-0005-0000-0000-000040040000}"/>
    <cellStyle name="Normal 3 11 19" xfId="1098" xr:uid="{00000000-0005-0000-0000-000041040000}"/>
    <cellStyle name="Normal 3 11 2" xfId="1099" xr:uid="{00000000-0005-0000-0000-000042040000}"/>
    <cellStyle name="Normal 3 11 20" xfId="1100" xr:uid="{00000000-0005-0000-0000-000043040000}"/>
    <cellStyle name="Normal 3 11 21" xfId="1101" xr:uid="{00000000-0005-0000-0000-000044040000}"/>
    <cellStyle name="Normal 3 11 22" xfId="1102" xr:uid="{00000000-0005-0000-0000-000045040000}"/>
    <cellStyle name="Normal 3 11 23" xfId="1103" xr:uid="{00000000-0005-0000-0000-000046040000}"/>
    <cellStyle name="Normal 3 11 24" xfId="2391" xr:uid="{00000000-0005-0000-0000-000048050000}"/>
    <cellStyle name="Normal 3 11 3" xfId="1104" xr:uid="{00000000-0005-0000-0000-000047040000}"/>
    <cellStyle name="Normal 3 11 4" xfId="1105" xr:uid="{00000000-0005-0000-0000-000048040000}"/>
    <cellStyle name="Normal 3 11 5" xfId="1106" xr:uid="{00000000-0005-0000-0000-000049040000}"/>
    <cellStyle name="Normal 3 11 6" xfId="1107" xr:uid="{00000000-0005-0000-0000-00004A040000}"/>
    <cellStyle name="Normal 3 11 7" xfId="1108" xr:uid="{00000000-0005-0000-0000-00004B040000}"/>
    <cellStyle name="Normal 3 11 8" xfId="1109" xr:uid="{00000000-0005-0000-0000-00004C040000}"/>
    <cellStyle name="Normal 3 11 9" xfId="1110" xr:uid="{00000000-0005-0000-0000-00004D040000}"/>
    <cellStyle name="Normal 3 12" xfId="1111" xr:uid="{00000000-0005-0000-0000-00004E040000}"/>
    <cellStyle name="Normal 3 12 10" xfId="1112" xr:uid="{00000000-0005-0000-0000-00004F040000}"/>
    <cellStyle name="Normal 3 12 11" xfId="1113" xr:uid="{00000000-0005-0000-0000-000050040000}"/>
    <cellStyle name="Normal 3 12 12" xfId="1114" xr:uid="{00000000-0005-0000-0000-000051040000}"/>
    <cellStyle name="Normal 3 12 13" xfId="1115" xr:uid="{00000000-0005-0000-0000-000052040000}"/>
    <cellStyle name="Normal 3 12 14" xfId="1116" xr:uid="{00000000-0005-0000-0000-000053040000}"/>
    <cellStyle name="Normal 3 12 15" xfId="1117" xr:uid="{00000000-0005-0000-0000-000054040000}"/>
    <cellStyle name="Normal 3 12 16" xfId="1118" xr:uid="{00000000-0005-0000-0000-000055040000}"/>
    <cellStyle name="Normal 3 12 17" xfId="1119" xr:uid="{00000000-0005-0000-0000-000056040000}"/>
    <cellStyle name="Normal 3 12 18" xfId="1120" xr:uid="{00000000-0005-0000-0000-000057040000}"/>
    <cellStyle name="Normal 3 12 19" xfId="1121" xr:uid="{00000000-0005-0000-0000-000058040000}"/>
    <cellStyle name="Normal 3 12 2" xfId="1122" xr:uid="{00000000-0005-0000-0000-000059040000}"/>
    <cellStyle name="Normal 3 12 20" xfId="1123" xr:uid="{00000000-0005-0000-0000-00005A040000}"/>
    <cellStyle name="Normal 3 12 21" xfId="1124" xr:uid="{00000000-0005-0000-0000-00005B040000}"/>
    <cellStyle name="Normal 3 12 22" xfId="1125" xr:uid="{00000000-0005-0000-0000-00005C040000}"/>
    <cellStyle name="Normal 3 12 23" xfId="1126" xr:uid="{00000000-0005-0000-0000-00005D040000}"/>
    <cellStyle name="Normal 3 12 3" xfId="1127" xr:uid="{00000000-0005-0000-0000-00005E040000}"/>
    <cellStyle name="Normal 3 12 4" xfId="1128" xr:uid="{00000000-0005-0000-0000-00005F040000}"/>
    <cellStyle name="Normal 3 12 5" xfId="1129" xr:uid="{00000000-0005-0000-0000-000060040000}"/>
    <cellStyle name="Normal 3 12 6" xfId="1130" xr:uid="{00000000-0005-0000-0000-000061040000}"/>
    <cellStyle name="Normal 3 12 7" xfId="1131" xr:uid="{00000000-0005-0000-0000-000062040000}"/>
    <cellStyle name="Normal 3 12 8" xfId="1132" xr:uid="{00000000-0005-0000-0000-000063040000}"/>
    <cellStyle name="Normal 3 12 9" xfId="1133" xr:uid="{00000000-0005-0000-0000-000064040000}"/>
    <cellStyle name="Normal 3 13" xfId="1134" xr:uid="{00000000-0005-0000-0000-000065040000}"/>
    <cellStyle name="Normal 3 13 10" xfId="1135" xr:uid="{00000000-0005-0000-0000-000066040000}"/>
    <cellStyle name="Normal 3 13 11" xfId="1136" xr:uid="{00000000-0005-0000-0000-000067040000}"/>
    <cellStyle name="Normal 3 13 12" xfId="1137" xr:uid="{00000000-0005-0000-0000-000068040000}"/>
    <cellStyle name="Normal 3 13 13" xfId="1138" xr:uid="{00000000-0005-0000-0000-000069040000}"/>
    <cellStyle name="Normal 3 13 14" xfId="1139" xr:uid="{00000000-0005-0000-0000-00006A040000}"/>
    <cellStyle name="Normal 3 13 15" xfId="1140" xr:uid="{00000000-0005-0000-0000-00006B040000}"/>
    <cellStyle name="Normal 3 13 16" xfId="1141" xr:uid="{00000000-0005-0000-0000-00006C040000}"/>
    <cellStyle name="Normal 3 13 17" xfId="1142" xr:uid="{00000000-0005-0000-0000-00006D040000}"/>
    <cellStyle name="Normal 3 13 18" xfId="1143" xr:uid="{00000000-0005-0000-0000-00006E040000}"/>
    <cellStyle name="Normal 3 13 19" xfId="1144" xr:uid="{00000000-0005-0000-0000-00006F040000}"/>
    <cellStyle name="Normal 3 13 2" xfId="1145" xr:uid="{00000000-0005-0000-0000-000070040000}"/>
    <cellStyle name="Normal 3 13 20" xfId="1146" xr:uid="{00000000-0005-0000-0000-000071040000}"/>
    <cellStyle name="Normal 3 13 21" xfId="1147" xr:uid="{00000000-0005-0000-0000-000072040000}"/>
    <cellStyle name="Normal 3 13 22" xfId="1148" xr:uid="{00000000-0005-0000-0000-000073040000}"/>
    <cellStyle name="Normal 3 13 23" xfId="1149" xr:uid="{00000000-0005-0000-0000-000074040000}"/>
    <cellStyle name="Normal 3 13 3" xfId="1150" xr:uid="{00000000-0005-0000-0000-000075040000}"/>
    <cellStyle name="Normal 3 13 4" xfId="1151" xr:uid="{00000000-0005-0000-0000-000076040000}"/>
    <cellStyle name="Normal 3 13 5" xfId="1152" xr:uid="{00000000-0005-0000-0000-000077040000}"/>
    <cellStyle name="Normal 3 13 6" xfId="1153" xr:uid="{00000000-0005-0000-0000-000078040000}"/>
    <cellStyle name="Normal 3 13 7" xfId="1154" xr:uid="{00000000-0005-0000-0000-000079040000}"/>
    <cellStyle name="Normal 3 13 8" xfId="1155" xr:uid="{00000000-0005-0000-0000-00007A040000}"/>
    <cellStyle name="Normal 3 13 9" xfId="1156" xr:uid="{00000000-0005-0000-0000-00007B040000}"/>
    <cellStyle name="Normal 3 14" xfId="1157" xr:uid="{00000000-0005-0000-0000-00007C040000}"/>
    <cellStyle name="Normal 3 14 10" xfId="1158" xr:uid="{00000000-0005-0000-0000-00007D040000}"/>
    <cellStyle name="Normal 3 14 11" xfId="1159" xr:uid="{00000000-0005-0000-0000-00007E040000}"/>
    <cellStyle name="Normal 3 14 12" xfId="1160" xr:uid="{00000000-0005-0000-0000-00007F040000}"/>
    <cellStyle name="Normal 3 14 13" xfId="1161" xr:uid="{00000000-0005-0000-0000-000080040000}"/>
    <cellStyle name="Normal 3 14 14" xfId="1162" xr:uid="{00000000-0005-0000-0000-000081040000}"/>
    <cellStyle name="Normal 3 14 15" xfId="1163" xr:uid="{00000000-0005-0000-0000-000082040000}"/>
    <cellStyle name="Normal 3 14 16" xfId="1164" xr:uid="{00000000-0005-0000-0000-000083040000}"/>
    <cellStyle name="Normal 3 14 17" xfId="1165" xr:uid="{00000000-0005-0000-0000-000084040000}"/>
    <cellStyle name="Normal 3 14 18" xfId="1166" xr:uid="{00000000-0005-0000-0000-000085040000}"/>
    <cellStyle name="Normal 3 14 19" xfId="1167" xr:uid="{00000000-0005-0000-0000-000086040000}"/>
    <cellStyle name="Normal 3 14 2" xfId="1168" xr:uid="{00000000-0005-0000-0000-000087040000}"/>
    <cellStyle name="Normal 3 14 20" xfId="1169" xr:uid="{00000000-0005-0000-0000-000088040000}"/>
    <cellStyle name="Normal 3 14 21" xfId="1170" xr:uid="{00000000-0005-0000-0000-000089040000}"/>
    <cellStyle name="Normal 3 14 22" xfId="1171" xr:uid="{00000000-0005-0000-0000-00008A040000}"/>
    <cellStyle name="Normal 3 14 23" xfId="1172" xr:uid="{00000000-0005-0000-0000-00008B040000}"/>
    <cellStyle name="Normal 3 14 24" xfId="2392" xr:uid="{00000000-0005-0000-0000-00008D050000}"/>
    <cellStyle name="Normal 3 14 3" xfId="1173" xr:uid="{00000000-0005-0000-0000-00008C040000}"/>
    <cellStyle name="Normal 3 14 4" xfId="1174" xr:uid="{00000000-0005-0000-0000-00008D040000}"/>
    <cellStyle name="Normal 3 14 5" xfId="1175" xr:uid="{00000000-0005-0000-0000-00008E040000}"/>
    <cellStyle name="Normal 3 14 6" xfId="1176" xr:uid="{00000000-0005-0000-0000-00008F040000}"/>
    <cellStyle name="Normal 3 14 7" xfId="1177" xr:uid="{00000000-0005-0000-0000-000090040000}"/>
    <cellStyle name="Normal 3 14 8" xfId="1178" xr:uid="{00000000-0005-0000-0000-000091040000}"/>
    <cellStyle name="Normal 3 14 9" xfId="1179" xr:uid="{00000000-0005-0000-0000-000092040000}"/>
    <cellStyle name="Normal 3 15" xfId="1180" xr:uid="{00000000-0005-0000-0000-000093040000}"/>
    <cellStyle name="Normal 3 15 10" xfId="1181" xr:uid="{00000000-0005-0000-0000-000094040000}"/>
    <cellStyle name="Normal 3 15 11" xfId="1182" xr:uid="{00000000-0005-0000-0000-000095040000}"/>
    <cellStyle name="Normal 3 15 12" xfId="1183" xr:uid="{00000000-0005-0000-0000-000096040000}"/>
    <cellStyle name="Normal 3 15 13" xfId="1184" xr:uid="{00000000-0005-0000-0000-000097040000}"/>
    <cellStyle name="Normal 3 15 14" xfId="1185" xr:uid="{00000000-0005-0000-0000-000098040000}"/>
    <cellStyle name="Normal 3 15 15" xfId="1186" xr:uid="{00000000-0005-0000-0000-000099040000}"/>
    <cellStyle name="Normal 3 15 16" xfId="1187" xr:uid="{00000000-0005-0000-0000-00009A040000}"/>
    <cellStyle name="Normal 3 15 17" xfId="1188" xr:uid="{00000000-0005-0000-0000-00009B040000}"/>
    <cellStyle name="Normal 3 15 18" xfId="1189" xr:uid="{00000000-0005-0000-0000-00009C040000}"/>
    <cellStyle name="Normal 3 15 19" xfId="1190" xr:uid="{00000000-0005-0000-0000-00009D040000}"/>
    <cellStyle name="Normal 3 15 2" xfId="1191" xr:uid="{00000000-0005-0000-0000-00009E040000}"/>
    <cellStyle name="Normal 3 15 20" xfId="1192" xr:uid="{00000000-0005-0000-0000-00009F040000}"/>
    <cellStyle name="Normal 3 15 21" xfId="1193" xr:uid="{00000000-0005-0000-0000-0000A0040000}"/>
    <cellStyle name="Normal 3 15 22" xfId="1194" xr:uid="{00000000-0005-0000-0000-0000A1040000}"/>
    <cellStyle name="Normal 3 15 23" xfId="1195" xr:uid="{00000000-0005-0000-0000-0000A2040000}"/>
    <cellStyle name="Normal 3 15 3" xfId="1196" xr:uid="{00000000-0005-0000-0000-0000A3040000}"/>
    <cellStyle name="Normal 3 15 4" xfId="1197" xr:uid="{00000000-0005-0000-0000-0000A4040000}"/>
    <cellStyle name="Normal 3 15 5" xfId="1198" xr:uid="{00000000-0005-0000-0000-0000A5040000}"/>
    <cellStyle name="Normal 3 15 6" xfId="1199" xr:uid="{00000000-0005-0000-0000-0000A6040000}"/>
    <cellStyle name="Normal 3 15 7" xfId="1200" xr:uid="{00000000-0005-0000-0000-0000A7040000}"/>
    <cellStyle name="Normal 3 15 8" xfId="1201" xr:uid="{00000000-0005-0000-0000-0000A8040000}"/>
    <cellStyle name="Normal 3 15 9" xfId="1202" xr:uid="{00000000-0005-0000-0000-0000A9040000}"/>
    <cellStyle name="Normal 3 16" xfId="1203" xr:uid="{00000000-0005-0000-0000-0000AA040000}"/>
    <cellStyle name="Normal 3 16 10" xfId="1204" xr:uid="{00000000-0005-0000-0000-0000AB040000}"/>
    <cellStyle name="Normal 3 16 11" xfId="1205" xr:uid="{00000000-0005-0000-0000-0000AC040000}"/>
    <cellStyle name="Normal 3 16 12" xfId="1206" xr:uid="{00000000-0005-0000-0000-0000AD040000}"/>
    <cellStyle name="Normal 3 16 13" xfId="1207" xr:uid="{00000000-0005-0000-0000-0000AE040000}"/>
    <cellStyle name="Normal 3 16 14" xfId="1208" xr:uid="{00000000-0005-0000-0000-0000AF040000}"/>
    <cellStyle name="Normal 3 16 15" xfId="1209" xr:uid="{00000000-0005-0000-0000-0000B0040000}"/>
    <cellStyle name="Normal 3 16 16" xfId="1210" xr:uid="{00000000-0005-0000-0000-0000B1040000}"/>
    <cellStyle name="Normal 3 16 17" xfId="1211" xr:uid="{00000000-0005-0000-0000-0000B2040000}"/>
    <cellStyle name="Normal 3 16 18" xfId="1212" xr:uid="{00000000-0005-0000-0000-0000B3040000}"/>
    <cellStyle name="Normal 3 16 19" xfId="1213" xr:uid="{00000000-0005-0000-0000-0000B4040000}"/>
    <cellStyle name="Normal 3 16 2" xfId="1214" xr:uid="{00000000-0005-0000-0000-0000B5040000}"/>
    <cellStyle name="Normal 3 16 20" xfId="1215" xr:uid="{00000000-0005-0000-0000-0000B6040000}"/>
    <cellStyle name="Normal 3 16 21" xfId="1216" xr:uid="{00000000-0005-0000-0000-0000B7040000}"/>
    <cellStyle name="Normal 3 16 22" xfId="1217" xr:uid="{00000000-0005-0000-0000-0000B8040000}"/>
    <cellStyle name="Normal 3 16 23" xfId="1218" xr:uid="{00000000-0005-0000-0000-0000B9040000}"/>
    <cellStyle name="Normal 3 16 3" xfId="1219" xr:uid="{00000000-0005-0000-0000-0000BA040000}"/>
    <cellStyle name="Normal 3 16 4" xfId="1220" xr:uid="{00000000-0005-0000-0000-0000BB040000}"/>
    <cellStyle name="Normal 3 16 5" xfId="1221" xr:uid="{00000000-0005-0000-0000-0000BC040000}"/>
    <cellStyle name="Normal 3 16 6" xfId="1222" xr:uid="{00000000-0005-0000-0000-0000BD040000}"/>
    <cellStyle name="Normal 3 16 7" xfId="1223" xr:uid="{00000000-0005-0000-0000-0000BE040000}"/>
    <cellStyle name="Normal 3 16 8" xfId="1224" xr:uid="{00000000-0005-0000-0000-0000BF040000}"/>
    <cellStyle name="Normal 3 16 9" xfId="1225" xr:uid="{00000000-0005-0000-0000-0000C0040000}"/>
    <cellStyle name="Normal 3 17" xfId="1226" xr:uid="{00000000-0005-0000-0000-0000C1040000}"/>
    <cellStyle name="Normal 3 17 10" xfId="1227" xr:uid="{00000000-0005-0000-0000-0000C2040000}"/>
    <cellStyle name="Normal 3 17 11" xfId="1228" xr:uid="{00000000-0005-0000-0000-0000C3040000}"/>
    <cellStyle name="Normal 3 17 12" xfId="1229" xr:uid="{00000000-0005-0000-0000-0000C4040000}"/>
    <cellStyle name="Normal 3 17 13" xfId="1230" xr:uid="{00000000-0005-0000-0000-0000C5040000}"/>
    <cellStyle name="Normal 3 17 14" xfId="1231" xr:uid="{00000000-0005-0000-0000-0000C6040000}"/>
    <cellStyle name="Normal 3 17 15" xfId="1232" xr:uid="{00000000-0005-0000-0000-0000C7040000}"/>
    <cellStyle name="Normal 3 17 16" xfId="1233" xr:uid="{00000000-0005-0000-0000-0000C8040000}"/>
    <cellStyle name="Normal 3 17 17" xfId="1234" xr:uid="{00000000-0005-0000-0000-0000C9040000}"/>
    <cellStyle name="Normal 3 17 18" xfId="1235" xr:uid="{00000000-0005-0000-0000-0000CA040000}"/>
    <cellStyle name="Normal 3 17 19" xfId="1236" xr:uid="{00000000-0005-0000-0000-0000CB040000}"/>
    <cellStyle name="Normal 3 17 2" xfId="1237" xr:uid="{00000000-0005-0000-0000-0000CC040000}"/>
    <cellStyle name="Normal 3 17 20" xfId="1238" xr:uid="{00000000-0005-0000-0000-0000CD040000}"/>
    <cellStyle name="Normal 3 17 21" xfId="1239" xr:uid="{00000000-0005-0000-0000-0000CE040000}"/>
    <cellStyle name="Normal 3 17 22" xfId="1240" xr:uid="{00000000-0005-0000-0000-0000CF040000}"/>
    <cellStyle name="Normal 3 17 23" xfId="1241" xr:uid="{00000000-0005-0000-0000-0000D0040000}"/>
    <cellStyle name="Normal 3 17 3" xfId="1242" xr:uid="{00000000-0005-0000-0000-0000D1040000}"/>
    <cellStyle name="Normal 3 17 4" xfId="1243" xr:uid="{00000000-0005-0000-0000-0000D2040000}"/>
    <cellStyle name="Normal 3 17 5" xfId="1244" xr:uid="{00000000-0005-0000-0000-0000D3040000}"/>
    <cellStyle name="Normal 3 17 6" xfId="1245" xr:uid="{00000000-0005-0000-0000-0000D4040000}"/>
    <cellStyle name="Normal 3 17 7" xfId="1246" xr:uid="{00000000-0005-0000-0000-0000D5040000}"/>
    <cellStyle name="Normal 3 17 8" xfId="1247" xr:uid="{00000000-0005-0000-0000-0000D6040000}"/>
    <cellStyle name="Normal 3 17 9" xfId="1248" xr:uid="{00000000-0005-0000-0000-0000D7040000}"/>
    <cellStyle name="Normal 3 18" xfId="1249" xr:uid="{00000000-0005-0000-0000-0000D8040000}"/>
    <cellStyle name="Normal 3 18 10" xfId="1250" xr:uid="{00000000-0005-0000-0000-0000D9040000}"/>
    <cellStyle name="Normal 3 18 11" xfId="1251" xr:uid="{00000000-0005-0000-0000-0000DA040000}"/>
    <cellStyle name="Normal 3 18 12" xfId="1252" xr:uid="{00000000-0005-0000-0000-0000DB040000}"/>
    <cellStyle name="Normal 3 18 13" xfId="1253" xr:uid="{00000000-0005-0000-0000-0000DC040000}"/>
    <cellStyle name="Normal 3 18 14" xfId="1254" xr:uid="{00000000-0005-0000-0000-0000DD040000}"/>
    <cellStyle name="Normal 3 18 15" xfId="1255" xr:uid="{00000000-0005-0000-0000-0000DE040000}"/>
    <cellStyle name="Normal 3 18 16" xfId="1256" xr:uid="{00000000-0005-0000-0000-0000DF040000}"/>
    <cellStyle name="Normal 3 18 17" xfId="1257" xr:uid="{00000000-0005-0000-0000-0000E0040000}"/>
    <cellStyle name="Normal 3 18 18" xfId="1258" xr:uid="{00000000-0005-0000-0000-0000E1040000}"/>
    <cellStyle name="Normal 3 18 19" xfId="1259" xr:uid="{00000000-0005-0000-0000-0000E2040000}"/>
    <cellStyle name="Normal 3 18 2" xfId="1260" xr:uid="{00000000-0005-0000-0000-0000E3040000}"/>
    <cellStyle name="Normal 3 18 20" xfId="1261" xr:uid="{00000000-0005-0000-0000-0000E4040000}"/>
    <cellStyle name="Normal 3 18 21" xfId="1262" xr:uid="{00000000-0005-0000-0000-0000E5040000}"/>
    <cellStyle name="Normal 3 18 22" xfId="1263" xr:uid="{00000000-0005-0000-0000-0000E6040000}"/>
    <cellStyle name="Normal 3 18 23" xfId="1264" xr:uid="{00000000-0005-0000-0000-0000E7040000}"/>
    <cellStyle name="Normal 3 18 3" xfId="1265" xr:uid="{00000000-0005-0000-0000-0000E8040000}"/>
    <cellStyle name="Normal 3 18 4" xfId="1266" xr:uid="{00000000-0005-0000-0000-0000E9040000}"/>
    <cellStyle name="Normal 3 18 5" xfId="1267" xr:uid="{00000000-0005-0000-0000-0000EA040000}"/>
    <cellStyle name="Normal 3 18 6" xfId="1268" xr:uid="{00000000-0005-0000-0000-0000EB040000}"/>
    <cellStyle name="Normal 3 18 7" xfId="1269" xr:uid="{00000000-0005-0000-0000-0000EC040000}"/>
    <cellStyle name="Normal 3 18 8" xfId="1270" xr:uid="{00000000-0005-0000-0000-0000ED040000}"/>
    <cellStyle name="Normal 3 18 9" xfId="1271" xr:uid="{00000000-0005-0000-0000-0000EE040000}"/>
    <cellStyle name="Normal 3 19" xfId="1272" xr:uid="{00000000-0005-0000-0000-0000EF040000}"/>
    <cellStyle name="Normal 3 19 10" xfId="1273" xr:uid="{00000000-0005-0000-0000-0000F0040000}"/>
    <cellStyle name="Normal 3 19 11" xfId="1274" xr:uid="{00000000-0005-0000-0000-0000F1040000}"/>
    <cellStyle name="Normal 3 19 12" xfId="1275" xr:uid="{00000000-0005-0000-0000-0000F2040000}"/>
    <cellStyle name="Normal 3 19 13" xfId="1276" xr:uid="{00000000-0005-0000-0000-0000F3040000}"/>
    <cellStyle name="Normal 3 19 14" xfId="1277" xr:uid="{00000000-0005-0000-0000-0000F4040000}"/>
    <cellStyle name="Normal 3 19 15" xfId="1278" xr:uid="{00000000-0005-0000-0000-0000F5040000}"/>
    <cellStyle name="Normal 3 19 16" xfId="1279" xr:uid="{00000000-0005-0000-0000-0000F6040000}"/>
    <cellStyle name="Normal 3 19 17" xfId="1280" xr:uid="{00000000-0005-0000-0000-0000F7040000}"/>
    <cellStyle name="Normal 3 19 18" xfId="1281" xr:uid="{00000000-0005-0000-0000-0000F8040000}"/>
    <cellStyle name="Normal 3 19 19" xfId="1282" xr:uid="{00000000-0005-0000-0000-0000F9040000}"/>
    <cellStyle name="Normal 3 19 2" xfId="1283" xr:uid="{00000000-0005-0000-0000-0000FA040000}"/>
    <cellStyle name="Normal 3 19 20" xfId="1284" xr:uid="{00000000-0005-0000-0000-0000FB040000}"/>
    <cellStyle name="Normal 3 19 21" xfId="1285" xr:uid="{00000000-0005-0000-0000-0000FC040000}"/>
    <cellStyle name="Normal 3 19 22" xfId="1286" xr:uid="{00000000-0005-0000-0000-0000FD040000}"/>
    <cellStyle name="Normal 3 19 23" xfId="1287" xr:uid="{00000000-0005-0000-0000-0000FE040000}"/>
    <cellStyle name="Normal 3 19 3" xfId="1288" xr:uid="{00000000-0005-0000-0000-0000FF040000}"/>
    <cellStyle name="Normal 3 19 4" xfId="1289" xr:uid="{00000000-0005-0000-0000-000000050000}"/>
    <cellStyle name="Normal 3 19 5" xfId="1290" xr:uid="{00000000-0005-0000-0000-000001050000}"/>
    <cellStyle name="Normal 3 19 6" xfId="1291" xr:uid="{00000000-0005-0000-0000-000002050000}"/>
    <cellStyle name="Normal 3 19 7" xfId="1292" xr:uid="{00000000-0005-0000-0000-000003050000}"/>
    <cellStyle name="Normal 3 19 8" xfId="1293" xr:uid="{00000000-0005-0000-0000-000004050000}"/>
    <cellStyle name="Normal 3 19 9" xfId="1294" xr:uid="{00000000-0005-0000-0000-000005050000}"/>
    <cellStyle name="Normal 3 2" xfId="1295" xr:uid="{00000000-0005-0000-0000-000006050000}"/>
    <cellStyle name="Normal 3 2 10" xfId="1296" xr:uid="{00000000-0005-0000-0000-000007050000}"/>
    <cellStyle name="Normal 3 2 11" xfId="1297" xr:uid="{00000000-0005-0000-0000-000008050000}"/>
    <cellStyle name="Normal 3 2 12" xfId="1298" xr:uid="{00000000-0005-0000-0000-000009050000}"/>
    <cellStyle name="Normal 3 2 13" xfId="1299" xr:uid="{00000000-0005-0000-0000-00000A050000}"/>
    <cellStyle name="Normal 3 2 14" xfId="1300" xr:uid="{00000000-0005-0000-0000-00000B050000}"/>
    <cellStyle name="Normal 3 2 15" xfId="1301" xr:uid="{00000000-0005-0000-0000-00000C050000}"/>
    <cellStyle name="Normal 3 2 16" xfId="1302" xr:uid="{00000000-0005-0000-0000-00000D050000}"/>
    <cellStyle name="Normal 3 2 17" xfId="1303" xr:uid="{00000000-0005-0000-0000-00000E050000}"/>
    <cellStyle name="Normal 3 2 18" xfId="1304" xr:uid="{00000000-0005-0000-0000-00000F050000}"/>
    <cellStyle name="Normal 3 2 19" xfId="1305" xr:uid="{00000000-0005-0000-0000-000010050000}"/>
    <cellStyle name="Normal 3 2 2" xfId="1306" xr:uid="{00000000-0005-0000-0000-000011050000}"/>
    <cellStyle name="Normal 3 2 2 10" xfId="1307" xr:uid="{00000000-0005-0000-0000-000012050000}"/>
    <cellStyle name="Normal 3 2 2 11" xfId="1308" xr:uid="{00000000-0005-0000-0000-000013050000}"/>
    <cellStyle name="Normal 3 2 2 12" xfId="1309" xr:uid="{00000000-0005-0000-0000-000014050000}"/>
    <cellStyle name="Normal 3 2 2 13" xfId="1310" xr:uid="{00000000-0005-0000-0000-000015050000}"/>
    <cellStyle name="Normal 3 2 2 14" xfId="1311" xr:uid="{00000000-0005-0000-0000-000016050000}"/>
    <cellStyle name="Normal 3 2 2 15" xfId="1312" xr:uid="{00000000-0005-0000-0000-000017050000}"/>
    <cellStyle name="Normal 3 2 2 16" xfId="1313" xr:uid="{00000000-0005-0000-0000-000018050000}"/>
    <cellStyle name="Normal 3 2 2 17" xfId="1314" xr:uid="{00000000-0005-0000-0000-000019050000}"/>
    <cellStyle name="Normal 3 2 2 18" xfId="1315" xr:uid="{00000000-0005-0000-0000-00001A050000}"/>
    <cellStyle name="Normal 3 2 2 19" xfId="1316" xr:uid="{00000000-0005-0000-0000-00001B050000}"/>
    <cellStyle name="Normal 3 2 2 2" xfId="1317" xr:uid="{00000000-0005-0000-0000-00001C050000}"/>
    <cellStyle name="Normal 3 2 2 20" xfId="1318" xr:uid="{00000000-0005-0000-0000-00001D050000}"/>
    <cellStyle name="Normal 3 2 2 21" xfId="1319" xr:uid="{00000000-0005-0000-0000-00001E050000}"/>
    <cellStyle name="Normal 3 2 2 22" xfId="1320" xr:uid="{00000000-0005-0000-0000-00001F050000}"/>
    <cellStyle name="Normal 3 2 2 23" xfId="1321" xr:uid="{00000000-0005-0000-0000-000020050000}"/>
    <cellStyle name="Normal 3 2 2 24" xfId="1322" xr:uid="{00000000-0005-0000-0000-000021050000}"/>
    <cellStyle name="Normal 3 2 2 25" xfId="1323" xr:uid="{00000000-0005-0000-0000-000022050000}"/>
    <cellStyle name="Normal 3 2 2 26" xfId="1324" xr:uid="{00000000-0005-0000-0000-000023050000}"/>
    <cellStyle name="Normal 3 2 2 27" xfId="1325" xr:uid="{00000000-0005-0000-0000-000024050000}"/>
    <cellStyle name="Normal 3 2 2 28" xfId="1326" xr:uid="{00000000-0005-0000-0000-000025050000}"/>
    <cellStyle name="Normal 3 2 2 29" xfId="1327" xr:uid="{00000000-0005-0000-0000-000026050000}"/>
    <cellStyle name="Normal 3 2 2 3" xfId="1328" xr:uid="{00000000-0005-0000-0000-000027050000}"/>
    <cellStyle name="Normal 3 2 2 30" xfId="1329" xr:uid="{00000000-0005-0000-0000-000028050000}"/>
    <cellStyle name="Normal 3 2 2 31" xfId="1330" xr:uid="{00000000-0005-0000-0000-000029050000}"/>
    <cellStyle name="Normal 3 2 2 32" xfId="1331" xr:uid="{00000000-0005-0000-0000-00002A050000}"/>
    <cellStyle name="Normal 3 2 2 33" xfId="1332" xr:uid="{00000000-0005-0000-0000-00002B050000}"/>
    <cellStyle name="Normal 3 2 2 4" xfId="1333" xr:uid="{00000000-0005-0000-0000-00002C050000}"/>
    <cellStyle name="Normal 3 2 2 5" xfId="1334" xr:uid="{00000000-0005-0000-0000-00002D050000}"/>
    <cellStyle name="Normal 3 2 2 6" xfId="1335" xr:uid="{00000000-0005-0000-0000-00002E050000}"/>
    <cellStyle name="Normal 3 2 2 7" xfId="1336" xr:uid="{00000000-0005-0000-0000-00002F050000}"/>
    <cellStyle name="Normal 3 2 2 8" xfId="1337" xr:uid="{00000000-0005-0000-0000-000030050000}"/>
    <cellStyle name="Normal 3 2 2 9" xfId="1338" xr:uid="{00000000-0005-0000-0000-000031050000}"/>
    <cellStyle name="Normal 3 2 20" xfId="1339" xr:uid="{00000000-0005-0000-0000-000032050000}"/>
    <cellStyle name="Normal 3 2 21" xfId="1340" xr:uid="{00000000-0005-0000-0000-000033050000}"/>
    <cellStyle name="Normal 3 2 22" xfId="1341" xr:uid="{00000000-0005-0000-0000-000034050000}"/>
    <cellStyle name="Normal 3 2 23" xfId="1342" xr:uid="{00000000-0005-0000-0000-000035050000}"/>
    <cellStyle name="Normal 3 2 24" xfId="1343" xr:uid="{00000000-0005-0000-0000-000036050000}"/>
    <cellStyle name="Normal 3 2 25" xfId="1344" xr:uid="{00000000-0005-0000-0000-000037050000}"/>
    <cellStyle name="Normal 3 2 26" xfId="1345" xr:uid="{00000000-0005-0000-0000-000038050000}"/>
    <cellStyle name="Normal 3 2 27" xfId="1346" xr:uid="{00000000-0005-0000-0000-000039050000}"/>
    <cellStyle name="Normal 3 2 28" xfId="1347" xr:uid="{00000000-0005-0000-0000-00003A050000}"/>
    <cellStyle name="Normal 3 2 29" xfId="1348" xr:uid="{00000000-0005-0000-0000-00003B050000}"/>
    <cellStyle name="Normal 3 2 3" xfId="1349" xr:uid="{00000000-0005-0000-0000-00003C050000}"/>
    <cellStyle name="Normal 3 2 30" xfId="1350" xr:uid="{00000000-0005-0000-0000-00003D050000}"/>
    <cellStyle name="Normal 3 2 31" xfId="1351" xr:uid="{00000000-0005-0000-0000-00003E050000}"/>
    <cellStyle name="Normal 3 2 32" xfId="1352" xr:uid="{00000000-0005-0000-0000-00003F050000}"/>
    <cellStyle name="Normal 3 2 33" xfId="1353" xr:uid="{00000000-0005-0000-0000-000040050000}"/>
    <cellStyle name="Normal 3 2 34" xfId="1354" xr:uid="{00000000-0005-0000-0000-000041050000}"/>
    <cellStyle name="Normal 3 2 35" xfId="1355" xr:uid="{00000000-0005-0000-0000-000042050000}"/>
    <cellStyle name="Normal 3 2 36" xfId="1356" xr:uid="{00000000-0005-0000-0000-000043050000}"/>
    <cellStyle name="Normal 3 2 37" xfId="1357" xr:uid="{00000000-0005-0000-0000-000044050000}"/>
    <cellStyle name="Normal 3 2 38" xfId="1358" xr:uid="{00000000-0005-0000-0000-000045050000}"/>
    <cellStyle name="Normal 3 2 39" xfId="1359" xr:uid="{00000000-0005-0000-0000-000046050000}"/>
    <cellStyle name="Normal 3 2 4" xfId="1360" xr:uid="{00000000-0005-0000-0000-000047050000}"/>
    <cellStyle name="Normal 3 2 40" xfId="1361" xr:uid="{00000000-0005-0000-0000-000048050000}"/>
    <cellStyle name="Normal 3 2 41" xfId="1362" xr:uid="{00000000-0005-0000-0000-000049050000}"/>
    <cellStyle name="Normal 3 2 42" xfId="1363" xr:uid="{00000000-0005-0000-0000-00004A050000}"/>
    <cellStyle name="Normal 3 2 43" xfId="1364" xr:uid="{00000000-0005-0000-0000-00004B050000}"/>
    <cellStyle name="Normal 3 2 44" xfId="1365" xr:uid="{00000000-0005-0000-0000-00004C050000}"/>
    <cellStyle name="Normal 3 2 45" xfId="1366" xr:uid="{00000000-0005-0000-0000-00004D050000}"/>
    <cellStyle name="Normal 3 2 46" xfId="1367" xr:uid="{00000000-0005-0000-0000-00004E050000}"/>
    <cellStyle name="Normal 3 2 47" xfId="1368" xr:uid="{00000000-0005-0000-0000-00004F050000}"/>
    <cellStyle name="Normal 3 2 48" xfId="1369" xr:uid="{00000000-0005-0000-0000-000050050000}"/>
    <cellStyle name="Normal 3 2 49" xfId="1370" xr:uid="{00000000-0005-0000-0000-000051050000}"/>
    <cellStyle name="Normal 3 2 5" xfId="1371" xr:uid="{00000000-0005-0000-0000-000052050000}"/>
    <cellStyle name="Normal 3 2 50" xfId="1372" xr:uid="{00000000-0005-0000-0000-000053050000}"/>
    <cellStyle name="Normal 3 2 51" xfId="1373" xr:uid="{00000000-0005-0000-0000-000054050000}"/>
    <cellStyle name="Normal 3 2 52" xfId="1374" xr:uid="{00000000-0005-0000-0000-000055050000}"/>
    <cellStyle name="Normal 3 2 53" xfId="1375" xr:uid="{00000000-0005-0000-0000-000056050000}"/>
    <cellStyle name="Normal 3 2 54" xfId="1376" xr:uid="{00000000-0005-0000-0000-000057050000}"/>
    <cellStyle name="Normal 3 2 55" xfId="1377" xr:uid="{00000000-0005-0000-0000-000058050000}"/>
    <cellStyle name="Normal 3 2 56" xfId="2393" xr:uid="{00000000-0005-0000-0000-00006A060000}"/>
    <cellStyle name="Normal 3 2 6" xfId="1378" xr:uid="{00000000-0005-0000-0000-000059050000}"/>
    <cellStyle name="Normal 3 2 7" xfId="1379" xr:uid="{00000000-0005-0000-0000-00005A050000}"/>
    <cellStyle name="Normal 3 2 8" xfId="1380" xr:uid="{00000000-0005-0000-0000-00005B050000}"/>
    <cellStyle name="Normal 3 2 9" xfId="1381" xr:uid="{00000000-0005-0000-0000-00005C050000}"/>
    <cellStyle name="Normal 3 20" xfId="1382" xr:uid="{00000000-0005-0000-0000-00005D050000}"/>
    <cellStyle name="Normal 3 20 10" xfId="1383" xr:uid="{00000000-0005-0000-0000-00005E050000}"/>
    <cellStyle name="Normal 3 20 11" xfId="1384" xr:uid="{00000000-0005-0000-0000-00005F050000}"/>
    <cellStyle name="Normal 3 20 12" xfId="1385" xr:uid="{00000000-0005-0000-0000-000060050000}"/>
    <cellStyle name="Normal 3 20 13" xfId="1386" xr:uid="{00000000-0005-0000-0000-000061050000}"/>
    <cellStyle name="Normal 3 20 14" xfId="1387" xr:uid="{00000000-0005-0000-0000-000062050000}"/>
    <cellStyle name="Normal 3 20 15" xfId="1388" xr:uid="{00000000-0005-0000-0000-000063050000}"/>
    <cellStyle name="Normal 3 20 16" xfId="1389" xr:uid="{00000000-0005-0000-0000-000064050000}"/>
    <cellStyle name="Normal 3 20 17" xfId="1390" xr:uid="{00000000-0005-0000-0000-000065050000}"/>
    <cellStyle name="Normal 3 20 18" xfId="1391" xr:uid="{00000000-0005-0000-0000-000066050000}"/>
    <cellStyle name="Normal 3 20 19" xfId="1392" xr:uid="{00000000-0005-0000-0000-000067050000}"/>
    <cellStyle name="Normal 3 20 2" xfId="1393" xr:uid="{00000000-0005-0000-0000-000068050000}"/>
    <cellStyle name="Normal 3 20 20" xfId="1394" xr:uid="{00000000-0005-0000-0000-000069050000}"/>
    <cellStyle name="Normal 3 20 21" xfId="1395" xr:uid="{00000000-0005-0000-0000-00006A050000}"/>
    <cellStyle name="Normal 3 20 22" xfId="1396" xr:uid="{00000000-0005-0000-0000-00006B050000}"/>
    <cellStyle name="Normal 3 20 23" xfId="1397" xr:uid="{00000000-0005-0000-0000-00006C050000}"/>
    <cellStyle name="Normal 3 20 3" xfId="1398" xr:uid="{00000000-0005-0000-0000-00006D050000}"/>
    <cellStyle name="Normal 3 20 4" xfId="1399" xr:uid="{00000000-0005-0000-0000-00006E050000}"/>
    <cellStyle name="Normal 3 20 5" xfId="1400" xr:uid="{00000000-0005-0000-0000-00006F050000}"/>
    <cellStyle name="Normal 3 20 6" xfId="1401" xr:uid="{00000000-0005-0000-0000-000070050000}"/>
    <cellStyle name="Normal 3 20 7" xfId="1402" xr:uid="{00000000-0005-0000-0000-000071050000}"/>
    <cellStyle name="Normal 3 20 8" xfId="1403" xr:uid="{00000000-0005-0000-0000-000072050000}"/>
    <cellStyle name="Normal 3 20 9" xfId="1404" xr:uid="{00000000-0005-0000-0000-000073050000}"/>
    <cellStyle name="Normal 3 21" xfId="1405" xr:uid="{00000000-0005-0000-0000-000074050000}"/>
    <cellStyle name="Normal 3 21 10" xfId="1406" xr:uid="{00000000-0005-0000-0000-000075050000}"/>
    <cellStyle name="Normal 3 21 11" xfId="1407" xr:uid="{00000000-0005-0000-0000-000076050000}"/>
    <cellStyle name="Normal 3 21 12" xfId="1408" xr:uid="{00000000-0005-0000-0000-000077050000}"/>
    <cellStyle name="Normal 3 21 13" xfId="1409" xr:uid="{00000000-0005-0000-0000-000078050000}"/>
    <cellStyle name="Normal 3 21 14" xfId="1410" xr:uid="{00000000-0005-0000-0000-000079050000}"/>
    <cellStyle name="Normal 3 21 15" xfId="1411" xr:uid="{00000000-0005-0000-0000-00007A050000}"/>
    <cellStyle name="Normal 3 21 16" xfId="1412" xr:uid="{00000000-0005-0000-0000-00007B050000}"/>
    <cellStyle name="Normal 3 21 17" xfId="1413" xr:uid="{00000000-0005-0000-0000-00007C050000}"/>
    <cellStyle name="Normal 3 21 18" xfId="1414" xr:uid="{00000000-0005-0000-0000-00007D050000}"/>
    <cellStyle name="Normal 3 21 19" xfId="1415" xr:uid="{00000000-0005-0000-0000-00007E050000}"/>
    <cellStyle name="Normal 3 21 2" xfId="1416" xr:uid="{00000000-0005-0000-0000-00007F050000}"/>
    <cellStyle name="Normal 3 21 20" xfId="1417" xr:uid="{00000000-0005-0000-0000-000080050000}"/>
    <cellStyle name="Normal 3 21 21" xfId="1418" xr:uid="{00000000-0005-0000-0000-000081050000}"/>
    <cellStyle name="Normal 3 21 22" xfId="1419" xr:uid="{00000000-0005-0000-0000-000082050000}"/>
    <cellStyle name="Normal 3 21 23" xfId="1420" xr:uid="{00000000-0005-0000-0000-000083050000}"/>
    <cellStyle name="Normal 3 21 3" xfId="1421" xr:uid="{00000000-0005-0000-0000-000084050000}"/>
    <cellStyle name="Normal 3 21 4" xfId="1422" xr:uid="{00000000-0005-0000-0000-000085050000}"/>
    <cellStyle name="Normal 3 21 5" xfId="1423" xr:uid="{00000000-0005-0000-0000-000086050000}"/>
    <cellStyle name="Normal 3 21 6" xfId="1424" xr:uid="{00000000-0005-0000-0000-000087050000}"/>
    <cellStyle name="Normal 3 21 7" xfId="1425" xr:uid="{00000000-0005-0000-0000-000088050000}"/>
    <cellStyle name="Normal 3 21 8" xfId="1426" xr:uid="{00000000-0005-0000-0000-000089050000}"/>
    <cellStyle name="Normal 3 21 9" xfId="1427" xr:uid="{00000000-0005-0000-0000-00008A050000}"/>
    <cellStyle name="Normal 3 22" xfId="1428" xr:uid="{00000000-0005-0000-0000-00008B050000}"/>
    <cellStyle name="Normal 3 22 10" xfId="1429" xr:uid="{00000000-0005-0000-0000-00008C050000}"/>
    <cellStyle name="Normal 3 22 11" xfId="1430" xr:uid="{00000000-0005-0000-0000-00008D050000}"/>
    <cellStyle name="Normal 3 22 12" xfId="1431" xr:uid="{00000000-0005-0000-0000-00008E050000}"/>
    <cellStyle name="Normal 3 22 13" xfId="1432" xr:uid="{00000000-0005-0000-0000-00008F050000}"/>
    <cellStyle name="Normal 3 22 14" xfId="1433" xr:uid="{00000000-0005-0000-0000-000090050000}"/>
    <cellStyle name="Normal 3 22 15" xfId="1434" xr:uid="{00000000-0005-0000-0000-000091050000}"/>
    <cellStyle name="Normal 3 22 16" xfId="1435" xr:uid="{00000000-0005-0000-0000-000092050000}"/>
    <cellStyle name="Normal 3 22 17" xfId="1436" xr:uid="{00000000-0005-0000-0000-000093050000}"/>
    <cellStyle name="Normal 3 22 18" xfId="1437" xr:uid="{00000000-0005-0000-0000-000094050000}"/>
    <cellStyle name="Normal 3 22 19" xfId="1438" xr:uid="{00000000-0005-0000-0000-000095050000}"/>
    <cellStyle name="Normal 3 22 2" xfId="1439" xr:uid="{00000000-0005-0000-0000-000096050000}"/>
    <cellStyle name="Normal 3 22 20" xfId="1440" xr:uid="{00000000-0005-0000-0000-000097050000}"/>
    <cellStyle name="Normal 3 22 21" xfId="1441" xr:uid="{00000000-0005-0000-0000-000098050000}"/>
    <cellStyle name="Normal 3 22 22" xfId="1442" xr:uid="{00000000-0005-0000-0000-000099050000}"/>
    <cellStyle name="Normal 3 22 23" xfId="1443" xr:uid="{00000000-0005-0000-0000-00009A050000}"/>
    <cellStyle name="Normal 3 22 3" xfId="1444" xr:uid="{00000000-0005-0000-0000-00009B050000}"/>
    <cellStyle name="Normal 3 22 4" xfId="1445" xr:uid="{00000000-0005-0000-0000-00009C050000}"/>
    <cellStyle name="Normal 3 22 5" xfId="1446" xr:uid="{00000000-0005-0000-0000-00009D050000}"/>
    <cellStyle name="Normal 3 22 6" xfId="1447" xr:uid="{00000000-0005-0000-0000-00009E050000}"/>
    <cellStyle name="Normal 3 22 7" xfId="1448" xr:uid="{00000000-0005-0000-0000-00009F050000}"/>
    <cellStyle name="Normal 3 22 8" xfId="1449" xr:uid="{00000000-0005-0000-0000-0000A0050000}"/>
    <cellStyle name="Normal 3 22 9" xfId="1450" xr:uid="{00000000-0005-0000-0000-0000A1050000}"/>
    <cellStyle name="Normal 3 23" xfId="1451" xr:uid="{00000000-0005-0000-0000-0000A2050000}"/>
    <cellStyle name="Normal 3 23 10" xfId="1452" xr:uid="{00000000-0005-0000-0000-0000A3050000}"/>
    <cellStyle name="Normal 3 23 11" xfId="1453" xr:uid="{00000000-0005-0000-0000-0000A4050000}"/>
    <cellStyle name="Normal 3 23 12" xfId="1454" xr:uid="{00000000-0005-0000-0000-0000A5050000}"/>
    <cellStyle name="Normal 3 23 13" xfId="1455" xr:uid="{00000000-0005-0000-0000-0000A6050000}"/>
    <cellStyle name="Normal 3 23 14" xfId="1456" xr:uid="{00000000-0005-0000-0000-0000A7050000}"/>
    <cellStyle name="Normal 3 23 15" xfId="1457" xr:uid="{00000000-0005-0000-0000-0000A8050000}"/>
    <cellStyle name="Normal 3 23 16" xfId="1458" xr:uid="{00000000-0005-0000-0000-0000A9050000}"/>
    <cellStyle name="Normal 3 23 17" xfId="1459" xr:uid="{00000000-0005-0000-0000-0000AA050000}"/>
    <cellStyle name="Normal 3 23 18" xfId="1460" xr:uid="{00000000-0005-0000-0000-0000AB050000}"/>
    <cellStyle name="Normal 3 23 19" xfId="1461" xr:uid="{00000000-0005-0000-0000-0000AC050000}"/>
    <cellStyle name="Normal 3 23 2" xfId="1462" xr:uid="{00000000-0005-0000-0000-0000AD050000}"/>
    <cellStyle name="Normal 3 23 20" xfId="1463" xr:uid="{00000000-0005-0000-0000-0000AE050000}"/>
    <cellStyle name="Normal 3 23 21" xfId="1464" xr:uid="{00000000-0005-0000-0000-0000AF050000}"/>
    <cellStyle name="Normal 3 23 22" xfId="1465" xr:uid="{00000000-0005-0000-0000-0000B0050000}"/>
    <cellStyle name="Normal 3 23 23" xfId="1466" xr:uid="{00000000-0005-0000-0000-0000B1050000}"/>
    <cellStyle name="Normal 3 23 3" xfId="1467" xr:uid="{00000000-0005-0000-0000-0000B2050000}"/>
    <cellStyle name="Normal 3 23 4" xfId="1468" xr:uid="{00000000-0005-0000-0000-0000B3050000}"/>
    <cellStyle name="Normal 3 23 5" xfId="1469" xr:uid="{00000000-0005-0000-0000-0000B4050000}"/>
    <cellStyle name="Normal 3 23 6" xfId="1470" xr:uid="{00000000-0005-0000-0000-0000B5050000}"/>
    <cellStyle name="Normal 3 23 7" xfId="1471" xr:uid="{00000000-0005-0000-0000-0000B6050000}"/>
    <cellStyle name="Normal 3 23 8" xfId="1472" xr:uid="{00000000-0005-0000-0000-0000B7050000}"/>
    <cellStyle name="Normal 3 23 9" xfId="1473" xr:uid="{00000000-0005-0000-0000-0000B8050000}"/>
    <cellStyle name="Normal 3 24" xfId="1474" xr:uid="{00000000-0005-0000-0000-0000B9050000}"/>
    <cellStyle name="Normal 3 24 10" xfId="1475" xr:uid="{00000000-0005-0000-0000-0000BA050000}"/>
    <cellStyle name="Normal 3 24 11" xfId="1476" xr:uid="{00000000-0005-0000-0000-0000BB050000}"/>
    <cellStyle name="Normal 3 24 12" xfId="1477" xr:uid="{00000000-0005-0000-0000-0000BC050000}"/>
    <cellStyle name="Normal 3 24 13" xfId="1478" xr:uid="{00000000-0005-0000-0000-0000BD050000}"/>
    <cellStyle name="Normal 3 24 14" xfId="1479" xr:uid="{00000000-0005-0000-0000-0000BE050000}"/>
    <cellStyle name="Normal 3 24 15" xfId="1480" xr:uid="{00000000-0005-0000-0000-0000BF050000}"/>
    <cellStyle name="Normal 3 24 16" xfId="1481" xr:uid="{00000000-0005-0000-0000-0000C0050000}"/>
    <cellStyle name="Normal 3 24 17" xfId="1482" xr:uid="{00000000-0005-0000-0000-0000C1050000}"/>
    <cellStyle name="Normal 3 24 18" xfId="1483" xr:uid="{00000000-0005-0000-0000-0000C2050000}"/>
    <cellStyle name="Normal 3 24 19" xfId="1484" xr:uid="{00000000-0005-0000-0000-0000C3050000}"/>
    <cellStyle name="Normal 3 24 2" xfId="1485" xr:uid="{00000000-0005-0000-0000-0000C4050000}"/>
    <cellStyle name="Normal 3 24 20" xfId="1486" xr:uid="{00000000-0005-0000-0000-0000C5050000}"/>
    <cellStyle name="Normal 3 24 21" xfId="1487" xr:uid="{00000000-0005-0000-0000-0000C6050000}"/>
    <cellStyle name="Normal 3 24 22" xfId="1488" xr:uid="{00000000-0005-0000-0000-0000C7050000}"/>
    <cellStyle name="Normal 3 24 23" xfId="1489" xr:uid="{00000000-0005-0000-0000-0000C8050000}"/>
    <cellStyle name="Normal 3 24 3" xfId="1490" xr:uid="{00000000-0005-0000-0000-0000C9050000}"/>
    <cellStyle name="Normal 3 24 4" xfId="1491" xr:uid="{00000000-0005-0000-0000-0000CA050000}"/>
    <cellStyle name="Normal 3 24 5" xfId="1492" xr:uid="{00000000-0005-0000-0000-0000CB050000}"/>
    <cellStyle name="Normal 3 24 6" xfId="1493" xr:uid="{00000000-0005-0000-0000-0000CC050000}"/>
    <cellStyle name="Normal 3 24 7" xfId="1494" xr:uid="{00000000-0005-0000-0000-0000CD050000}"/>
    <cellStyle name="Normal 3 24 8" xfId="1495" xr:uid="{00000000-0005-0000-0000-0000CE050000}"/>
    <cellStyle name="Normal 3 24 9" xfId="1496" xr:uid="{00000000-0005-0000-0000-0000CF050000}"/>
    <cellStyle name="Normal 3 25" xfId="1497" xr:uid="{00000000-0005-0000-0000-0000D0050000}"/>
    <cellStyle name="Normal 3 25 10" xfId="1498" xr:uid="{00000000-0005-0000-0000-0000D1050000}"/>
    <cellStyle name="Normal 3 25 11" xfId="1499" xr:uid="{00000000-0005-0000-0000-0000D2050000}"/>
    <cellStyle name="Normal 3 25 12" xfId="1500" xr:uid="{00000000-0005-0000-0000-0000D3050000}"/>
    <cellStyle name="Normal 3 25 13" xfId="1501" xr:uid="{00000000-0005-0000-0000-0000D4050000}"/>
    <cellStyle name="Normal 3 25 14" xfId="1502" xr:uid="{00000000-0005-0000-0000-0000D5050000}"/>
    <cellStyle name="Normal 3 25 15" xfId="1503" xr:uid="{00000000-0005-0000-0000-0000D6050000}"/>
    <cellStyle name="Normal 3 25 16" xfId="1504" xr:uid="{00000000-0005-0000-0000-0000D7050000}"/>
    <cellStyle name="Normal 3 25 17" xfId="1505" xr:uid="{00000000-0005-0000-0000-0000D8050000}"/>
    <cellStyle name="Normal 3 25 18" xfId="1506" xr:uid="{00000000-0005-0000-0000-0000D9050000}"/>
    <cellStyle name="Normal 3 25 19" xfId="1507" xr:uid="{00000000-0005-0000-0000-0000DA050000}"/>
    <cellStyle name="Normal 3 25 2" xfId="1508" xr:uid="{00000000-0005-0000-0000-0000DB050000}"/>
    <cellStyle name="Normal 3 25 20" xfId="1509" xr:uid="{00000000-0005-0000-0000-0000DC050000}"/>
    <cellStyle name="Normal 3 25 21" xfId="1510" xr:uid="{00000000-0005-0000-0000-0000DD050000}"/>
    <cellStyle name="Normal 3 25 22" xfId="1511" xr:uid="{00000000-0005-0000-0000-0000DE050000}"/>
    <cellStyle name="Normal 3 25 23" xfId="1512" xr:uid="{00000000-0005-0000-0000-0000DF050000}"/>
    <cellStyle name="Normal 3 25 3" xfId="1513" xr:uid="{00000000-0005-0000-0000-0000E0050000}"/>
    <cellStyle name="Normal 3 25 4" xfId="1514" xr:uid="{00000000-0005-0000-0000-0000E1050000}"/>
    <cellStyle name="Normal 3 25 5" xfId="1515" xr:uid="{00000000-0005-0000-0000-0000E2050000}"/>
    <cellStyle name="Normal 3 25 6" xfId="1516" xr:uid="{00000000-0005-0000-0000-0000E3050000}"/>
    <cellStyle name="Normal 3 25 7" xfId="1517" xr:uid="{00000000-0005-0000-0000-0000E4050000}"/>
    <cellStyle name="Normal 3 25 8" xfId="1518" xr:uid="{00000000-0005-0000-0000-0000E5050000}"/>
    <cellStyle name="Normal 3 25 9" xfId="1519" xr:uid="{00000000-0005-0000-0000-0000E6050000}"/>
    <cellStyle name="Normal 3 26" xfId="1520" xr:uid="{00000000-0005-0000-0000-0000E7050000}"/>
    <cellStyle name="Normal 3 26 10" xfId="1521" xr:uid="{00000000-0005-0000-0000-0000E8050000}"/>
    <cellStyle name="Normal 3 26 11" xfId="1522" xr:uid="{00000000-0005-0000-0000-0000E9050000}"/>
    <cellStyle name="Normal 3 26 12" xfId="1523" xr:uid="{00000000-0005-0000-0000-0000EA050000}"/>
    <cellStyle name="Normal 3 26 13" xfId="1524" xr:uid="{00000000-0005-0000-0000-0000EB050000}"/>
    <cellStyle name="Normal 3 26 14" xfId="1525" xr:uid="{00000000-0005-0000-0000-0000EC050000}"/>
    <cellStyle name="Normal 3 26 15" xfId="1526" xr:uid="{00000000-0005-0000-0000-0000ED050000}"/>
    <cellStyle name="Normal 3 26 16" xfId="1527" xr:uid="{00000000-0005-0000-0000-0000EE050000}"/>
    <cellStyle name="Normal 3 26 17" xfId="1528" xr:uid="{00000000-0005-0000-0000-0000EF050000}"/>
    <cellStyle name="Normal 3 26 18" xfId="1529" xr:uid="{00000000-0005-0000-0000-0000F0050000}"/>
    <cellStyle name="Normal 3 26 19" xfId="1530" xr:uid="{00000000-0005-0000-0000-0000F1050000}"/>
    <cellStyle name="Normal 3 26 2" xfId="1531" xr:uid="{00000000-0005-0000-0000-0000F2050000}"/>
    <cellStyle name="Normal 3 26 20" xfId="1532" xr:uid="{00000000-0005-0000-0000-0000F3050000}"/>
    <cellStyle name="Normal 3 26 21" xfId="1533" xr:uid="{00000000-0005-0000-0000-0000F4050000}"/>
    <cellStyle name="Normal 3 26 22" xfId="1534" xr:uid="{00000000-0005-0000-0000-0000F5050000}"/>
    <cellStyle name="Normal 3 26 23" xfId="1535" xr:uid="{00000000-0005-0000-0000-0000F6050000}"/>
    <cellStyle name="Normal 3 26 3" xfId="1536" xr:uid="{00000000-0005-0000-0000-0000F7050000}"/>
    <cellStyle name="Normal 3 26 4" xfId="1537" xr:uid="{00000000-0005-0000-0000-0000F8050000}"/>
    <cellStyle name="Normal 3 26 5" xfId="1538" xr:uid="{00000000-0005-0000-0000-0000F9050000}"/>
    <cellStyle name="Normal 3 26 6" xfId="1539" xr:uid="{00000000-0005-0000-0000-0000FA050000}"/>
    <cellStyle name="Normal 3 26 7" xfId="1540" xr:uid="{00000000-0005-0000-0000-0000FB050000}"/>
    <cellStyle name="Normal 3 26 8" xfId="1541" xr:uid="{00000000-0005-0000-0000-0000FC050000}"/>
    <cellStyle name="Normal 3 26 9" xfId="1542" xr:uid="{00000000-0005-0000-0000-0000FD050000}"/>
    <cellStyle name="Normal 3 27" xfId="1543" xr:uid="{00000000-0005-0000-0000-0000FE050000}"/>
    <cellStyle name="Normal 3 27 10" xfId="1544" xr:uid="{00000000-0005-0000-0000-0000FF050000}"/>
    <cellStyle name="Normal 3 27 11" xfId="1545" xr:uid="{00000000-0005-0000-0000-000000060000}"/>
    <cellStyle name="Normal 3 27 12" xfId="1546" xr:uid="{00000000-0005-0000-0000-000001060000}"/>
    <cellStyle name="Normal 3 27 13" xfId="1547" xr:uid="{00000000-0005-0000-0000-000002060000}"/>
    <cellStyle name="Normal 3 27 14" xfId="1548" xr:uid="{00000000-0005-0000-0000-000003060000}"/>
    <cellStyle name="Normal 3 27 15" xfId="1549" xr:uid="{00000000-0005-0000-0000-000004060000}"/>
    <cellStyle name="Normal 3 27 16" xfId="1550" xr:uid="{00000000-0005-0000-0000-000005060000}"/>
    <cellStyle name="Normal 3 27 17" xfId="1551" xr:uid="{00000000-0005-0000-0000-000006060000}"/>
    <cellStyle name="Normal 3 27 18" xfId="1552" xr:uid="{00000000-0005-0000-0000-000007060000}"/>
    <cellStyle name="Normal 3 27 19" xfId="1553" xr:uid="{00000000-0005-0000-0000-000008060000}"/>
    <cellStyle name="Normal 3 27 2" xfId="1554" xr:uid="{00000000-0005-0000-0000-000009060000}"/>
    <cellStyle name="Normal 3 27 20" xfId="1555" xr:uid="{00000000-0005-0000-0000-00000A060000}"/>
    <cellStyle name="Normal 3 27 21" xfId="1556" xr:uid="{00000000-0005-0000-0000-00000B060000}"/>
    <cellStyle name="Normal 3 27 22" xfId="1557" xr:uid="{00000000-0005-0000-0000-00000C060000}"/>
    <cellStyle name="Normal 3 27 23" xfId="1558" xr:uid="{00000000-0005-0000-0000-00000D060000}"/>
    <cellStyle name="Normal 3 27 3" xfId="1559" xr:uid="{00000000-0005-0000-0000-00000E060000}"/>
    <cellStyle name="Normal 3 27 4" xfId="1560" xr:uid="{00000000-0005-0000-0000-00000F060000}"/>
    <cellStyle name="Normal 3 27 5" xfId="1561" xr:uid="{00000000-0005-0000-0000-000010060000}"/>
    <cellStyle name="Normal 3 27 6" xfId="1562" xr:uid="{00000000-0005-0000-0000-000011060000}"/>
    <cellStyle name="Normal 3 27 7" xfId="1563" xr:uid="{00000000-0005-0000-0000-000012060000}"/>
    <cellStyle name="Normal 3 27 8" xfId="1564" xr:uid="{00000000-0005-0000-0000-000013060000}"/>
    <cellStyle name="Normal 3 27 9" xfId="1565" xr:uid="{00000000-0005-0000-0000-000014060000}"/>
    <cellStyle name="Normal 3 28" xfId="1566" xr:uid="{00000000-0005-0000-0000-000015060000}"/>
    <cellStyle name="Normal 3 28 10" xfId="1567" xr:uid="{00000000-0005-0000-0000-000016060000}"/>
    <cellStyle name="Normal 3 28 11" xfId="1568" xr:uid="{00000000-0005-0000-0000-000017060000}"/>
    <cellStyle name="Normal 3 28 12" xfId="1569" xr:uid="{00000000-0005-0000-0000-000018060000}"/>
    <cellStyle name="Normal 3 28 13" xfId="1570" xr:uid="{00000000-0005-0000-0000-000019060000}"/>
    <cellStyle name="Normal 3 28 14" xfId="1571" xr:uid="{00000000-0005-0000-0000-00001A060000}"/>
    <cellStyle name="Normal 3 28 15" xfId="1572" xr:uid="{00000000-0005-0000-0000-00001B060000}"/>
    <cellStyle name="Normal 3 28 16" xfId="1573" xr:uid="{00000000-0005-0000-0000-00001C060000}"/>
    <cellStyle name="Normal 3 28 17" xfId="1574" xr:uid="{00000000-0005-0000-0000-00001D060000}"/>
    <cellStyle name="Normal 3 28 18" xfId="1575" xr:uid="{00000000-0005-0000-0000-00001E060000}"/>
    <cellStyle name="Normal 3 28 19" xfId="1576" xr:uid="{00000000-0005-0000-0000-00001F060000}"/>
    <cellStyle name="Normal 3 28 2" xfId="1577" xr:uid="{00000000-0005-0000-0000-000020060000}"/>
    <cellStyle name="Normal 3 28 20" xfId="1578" xr:uid="{00000000-0005-0000-0000-000021060000}"/>
    <cellStyle name="Normal 3 28 21" xfId="1579" xr:uid="{00000000-0005-0000-0000-000022060000}"/>
    <cellStyle name="Normal 3 28 22" xfId="1580" xr:uid="{00000000-0005-0000-0000-000023060000}"/>
    <cellStyle name="Normal 3 28 23" xfId="1581" xr:uid="{00000000-0005-0000-0000-000024060000}"/>
    <cellStyle name="Normal 3 28 3" xfId="1582" xr:uid="{00000000-0005-0000-0000-000025060000}"/>
    <cellStyle name="Normal 3 28 4" xfId="1583" xr:uid="{00000000-0005-0000-0000-000026060000}"/>
    <cellStyle name="Normal 3 28 5" xfId="1584" xr:uid="{00000000-0005-0000-0000-000027060000}"/>
    <cellStyle name="Normal 3 28 6" xfId="1585" xr:uid="{00000000-0005-0000-0000-000028060000}"/>
    <cellStyle name="Normal 3 28 7" xfId="1586" xr:uid="{00000000-0005-0000-0000-000029060000}"/>
    <cellStyle name="Normal 3 28 8" xfId="1587" xr:uid="{00000000-0005-0000-0000-00002A060000}"/>
    <cellStyle name="Normal 3 28 9" xfId="1588" xr:uid="{00000000-0005-0000-0000-00002B060000}"/>
    <cellStyle name="Normal 3 29" xfId="1589" xr:uid="{00000000-0005-0000-0000-00002C060000}"/>
    <cellStyle name="Normal 3 29 10" xfId="1590" xr:uid="{00000000-0005-0000-0000-00002D060000}"/>
    <cellStyle name="Normal 3 29 11" xfId="1591" xr:uid="{00000000-0005-0000-0000-00002E060000}"/>
    <cellStyle name="Normal 3 29 12" xfId="1592" xr:uid="{00000000-0005-0000-0000-00002F060000}"/>
    <cellStyle name="Normal 3 29 13" xfId="1593" xr:uid="{00000000-0005-0000-0000-000030060000}"/>
    <cellStyle name="Normal 3 29 14" xfId="1594" xr:uid="{00000000-0005-0000-0000-000031060000}"/>
    <cellStyle name="Normal 3 29 15" xfId="1595" xr:uid="{00000000-0005-0000-0000-000032060000}"/>
    <cellStyle name="Normal 3 29 16" xfId="1596" xr:uid="{00000000-0005-0000-0000-000033060000}"/>
    <cellStyle name="Normal 3 29 17" xfId="1597" xr:uid="{00000000-0005-0000-0000-000034060000}"/>
    <cellStyle name="Normal 3 29 18" xfId="1598" xr:uid="{00000000-0005-0000-0000-000035060000}"/>
    <cellStyle name="Normal 3 29 19" xfId="1599" xr:uid="{00000000-0005-0000-0000-000036060000}"/>
    <cellStyle name="Normal 3 29 2" xfId="1600" xr:uid="{00000000-0005-0000-0000-000037060000}"/>
    <cellStyle name="Normal 3 29 20" xfId="1601" xr:uid="{00000000-0005-0000-0000-000038060000}"/>
    <cellStyle name="Normal 3 29 21" xfId="1602" xr:uid="{00000000-0005-0000-0000-000039060000}"/>
    <cellStyle name="Normal 3 29 22" xfId="1603" xr:uid="{00000000-0005-0000-0000-00003A060000}"/>
    <cellStyle name="Normal 3 29 23" xfId="1604" xr:uid="{00000000-0005-0000-0000-00003B060000}"/>
    <cellStyle name="Normal 3 29 3" xfId="1605" xr:uid="{00000000-0005-0000-0000-00003C060000}"/>
    <cellStyle name="Normal 3 29 4" xfId="1606" xr:uid="{00000000-0005-0000-0000-00003D060000}"/>
    <cellStyle name="Normal 3 29 5" xfId="1607" xr:uid="{00000000-0005-0000-0000-00003E060000}"/>
    <cellStyle name="Normal 3 29 6" xfId="1608" xr:uid="{00000000-0005-0000-0000-00003F060000}"/>
    <cellStyle name="Normal 3 29 7" xfId="1609" xr:uid="{00000000-0005-0000-0000-000040060000}"/>
    <cellStyle name="Normal 3 29 8" xfId="1610" xr:uid="{00000000-0005-0000-0000-000041060000}"/>
    <cellStyle name="Normal 3 29 9" xfId="1611" xr:uid="{00000000-0005-0000-0000-000042060000}"/>
    <cellStyle name="Normal 3 3" xfId="1612" xr:uid="{00000000-0005-0000-0000-000043060000}"/>
    <cellStyle name="Normal 3 3 10" xfId="1613" xr:uid="{00000000-0005-0000-0000-000044060000}"/>
    <cellStyle name="Normal 3 3 11" xfId="1614" xr:uid="{00000000-0005-0000-0000-000045060000}"/>
    <cellStyle name="Normal 3 3 12" xfId="1615" xr:uid="{00000000-0005-0000-0000-000046060000}"/>
    <cellStyle name="Normal 3 3 13" xfId="1616" xr:uid="{00000000-0005-0000-0000-000047060000}"/>
    <cellStyle name="Normal 3 3 14" xfId="1617" xr:uid="{00000000-0005-0000-0000-000048060000}"/>
    <cellStyle name="Normal 3 3 15" xfId="1618" xr:uid="{00000000-0005-0000-0000-000049060000}"/>
    <cellStyle name="Normal 3 3 16" xfId="1619" xr:uid="{00000000-0005-0000-0000-00004A060000}"/>
    <cellStyle name="Normal 3 3 17" xfId="1620" xr:uid="{00000000-0005-0000-0000-00004B060000}"/>
    <cellStyle name="Normal 3 3 18" xfId="1621" xr:uid="{00000000-0005-0000-0000-00004C060000}"/>
    <cellStyle name="Normal 3 3 19" xfId="1622" xr:uid="{00000000-0005-0000-0000-00004D060000}"/>
    <cellStyle name="Normal 3 3 2" xfId="1623" xr:uid="{00000000-0005-0000-0000-00004E060000}"/>
    <cellStyle name="Normal 3 3 20" xfId="1624" xr:uid="{00000000-0005-0000-0000-00004F060000}"/>
    <cellStyle name="Normal 3 3 21" xfId="1625" xr:uid="{00000000-0005-0000-0000-000050060000}"/>
    <cellStyle name="Normal 3 3 22" xfId="1626" xr:uid="{00000000-0005-0000-0000-000051060000}"/>
    <cellStyle name="Normal 3 3 23" xfId="1627" xr:uid="{00000000-0005-0000-0000-000052060000}"/>
    <cellStyle name="Normal 3 3 3" xfId="1628" xr:uid="{00000000-0005-0000-0000-000053060000}"/>
    <cellStyle name="Normal 3 3 4" xfId="1629" xr:uid="{00000000-0005-0000-0000-000054060000}"/>
    <cellStyle name="Normal 3 3 5" xfId="1630" xr:uid="{00000000-0005-0000-0000-000055060000}"/>
    <cellStyle name="Normal 3 3 6" xfId="1631" xr:uid="{00000000-0005-0000-0000-000056060000}"/>
    <cellStyle name="Normal 3 3 7" xfId="1632" xr:uid="{00000000-0005-0000-0000-000057060000}"/>
    <cellStyle name="Normal 3 3 8" xfId="1633" xr:uid="{00000000-0005-0000-0000-000058060000}"/>
    <cellStyle name="Normal 3 3 9" xfId="1634" xr:uid="{00000000-0005-0000-0000-000059060000}"/>
    <cellStyle name="Normal 3 30" xfId="1635" xr:uid="{00000000-0005-0000-0000-00005A060000}"/>
    <cellStyle name="Normal 3 30 10" xfId="1636" xr:uid="{00000000-0005-0000-0000-00005B060000}"/>
    <cellStyle name="Normal 3 30 11" xfId="1637" xr:uid="{00000000-0005-0000-0000-00005C060000}"/>
    <cellStyle name="Normal 3 30 12" xfId="1638" xr:uid="{00000000-0005-0000-0000-00005D060000}"/>
    <cellStyle name="Normal 3 30 13" xfId="1639" xr:uid="{00000000-0005-0000-0000-00005E060000}"/>
    <cellStyle name="Normal 3 30 14" xfId="1640" xr:uid="{00000000-0005-0000-0000-00005F060000}"/>
    <cellStyle name="Normal 3 30 15" xfId="1641" xr:uid="{00000000-0005-0000-0000-000060060000}"/>
    <cellStyle name="Normal 3 30 16" xfId="1642" xr:uid="{00000000-0005-0000-0000-000061060000}"/>
    <cellStyle name="Normal 3 30 17" xfId="1643" xr:uid="{00000000-0005-0000-0000-000062060000}"/>
    <cellStyle name="Normal 3 30 18" xfId="1644" xr:uid="{00000000-0005-0000-0000-000063060000}"/>
    <cellStyle name="Normal 3 30 19" xfId="1645" xr:uid="{00000000-0005-0000-0000-000064060000}"/>
    <cellStyle name="Normal 3 30 2" xfId="1646" xr:uid="{00000000-0005-0000-0000-000065060000}"/>
    <cellStyle name="Normal 3 30 20" xfId="1647" xr:uid="{00000000-0005-0000-0000-000066060000}"/>
    <cellStyle name="Normal 3 30 21" xfId="1648" xr:uid="{00000000-0005-0000-0000-000067060000}"/>
    <cellStyle name="Normal 3 30 22" xfId="1649" xr:uid="{00000000-0005-0000-0000-000068060000}"/>
    <cellStyle name="Normal 3 30 23" xfId="1650" xr:uid="{00000000-0005-0000-0000-000069060000}"/>
    <cellStyle name="Normal 3 30 3" xfId="1651" xr:uid="{00000000-0005-0000-0000-00006A060000}"/>
    <cellStyle name="Normal 3 30 4" xfId="1652" xr:uid="{00000000-0005-0000-0000-00006B060000}"/>
    <cellStyle name="Normal 3 30 5" xfId="1653" xr:uid="{00000000-0005-0000-0000-00006C060000}"/>
    <cellStyle name="Normal 3 30 6" xfId="1654" xr:uid="{00000000-0005-0000-0000-00006D060000}"/>
    <cellStyle name="Normal 3 30 7" xfId="1655" xr:uid="{00000000-0005-0000-0000-00006E060000}"/>
    <cellStyle name="Normal 3 30 8" xfId="1656" xr:uid="{00000000-0005-0000-0000-00006F060000}"/>
    <cellStyle name="Normal 3 30 9" xfId="1657" xr:uid="{00000000-0005-0000-0000-000070060000}"/>
    <cellStyle name="Normal 3 31" xfId="1658" xr:uid="{00000000-0005-0000-0000-000071060000}"/>
    <cellStyle name="Normal 3 31 10" xfId="1659" xr:uid="{00000000-0005-0000-0000-000072060000}"/>
    <cellStyle name="Normal 3 31 11" xfId="1660" xr:uid="{00000000-0005-0000-0000-000073060000}"/>
    <cellStyle name="Normal 3 31 12" xfId="1661" xr:uid="{00000000-0005-0000-0000-000074060000}"/>
    <cellStyle name="Normal 3 31 13" xfId="1662" xr:uid="{00000000-0005-0000-0000-000075060000}"/>
    <cellStyle name="Normal 3 31 14" xfId="1663" xr:uid="{00000000-0005-0000-0000-000076060000}"/>
    <cellStyle name="Normal 3 31 15" xfId="1664" xr:uid="{00000000-0005-0000-0000-000077060000}"/>
    <cellStyle name="Normal 3 31 16" xfId="1665" xr:uid="{00000000-0005-0000-0000-000078060000}"/>
    <cellStyle name="Normal 3 31 17" xfId="1666" xr:uid="{00000000-0005-0000-0000-000079060000}"/>
    <cellStyle name="Normal 3 31 18" xfId="1667" xr:uid="{00000000-0005-0000-0000-00007A060000}"/>
    <cellStyle name="Normal 3 31 19" xfId="1668" xr:uid="{00000000-0005-0000-0000-00007B060000}"/>
    <cellStyle name="Normal 3 31 2" xfId="1669" xr:uid="{00000000-0005-0000-0000-00007C060000}"/>
    <cellStyle name="Normal 3 31 20" xfId="1670" xr:uid="{00000000-0005-0000-0000-00007D060000}"/>
    <cellStyle name="Normal 3 31 21" xfId="1671" xr:uid="{00000000-0005-0000-0000-00007E060000}"/>
    <cellStyle name="Normal 3 31 22" xfId="1672" xr:uid="{00000000-0005-0000-0000-00007F060000}"/>
    <cellStyle name="Normal 3 31 23" xfId="1673" xr:uid="{00000000-0005-0000-0000-000080060000}"/>
    <cellStyle name="Normal 3 31 3" xfId="1674" xr:uid="{00000000-0005-0000-0000-000081060000}"/>
    <cellStyle name="Normal 3 31 4" xfId="1675" xr:uid="{00000000-0005-0000-0000-000082060000}"/>
    <cellStyle name="Normal 3 31 5" xfId="1676" xr:uid="{00000000-0005-0000-0000-000083060000}"/>
    <cellStyle name="Normal 3 31 6" xfId="1677" xr:uid="{00000000-0005-0000-0000-000084060000}"/>
    <cellStyle name="Normal 3 31 7" xfId="1678" xr:uid="{00000000-0005-0000-0000-000085060000}"/>
    <cellStyle name="Normal 3 31 8" xfId="1679" xr:uid="{00000000-0005-0000-0000-000086060000}"/>
    <cellStyle name="Normal 3 31 9" xfId="1680" xr:uid="{00000000-0005-0000-0000-000087060000}"/>
    <cellStyle name="Normal 3 32" xfId="1681" xr:uid="{00000000-0005-0000-0000-000088060000}"/>
    <cellStyle name="Normal 3 32 10" xfId="1682" xr:uid="{00000000-0005-0000-0000-000089060000}"/>
    <cellStyle name="Normal 3 32 11" xfId="1683" xr:uid="{00000000-0005-0000-0000-00008A060000}"/>
    <cellStyle name="Normal 3 32 12" xfId="1684" xr:uid="{00000000-0005-0000-0000-00008B060000}"/>
    <cellStyle name="Normal 3 32 13" xfId="1685" xr:uid="{00000000-0005-0000-0000-00008C060000}"/>
    <cellStyle name="Normal 3 32 14" xfId="1686" xr:uid="{00000000-0005-0000-0000-00008D060000}"/>
    <cellStyle name="Normal 3 32 15" xfId="1687" xr:uid="{00000000-0005-0000-0000-00008E060000}"/>
    <cellStyle name="Normal 3 32 16" xfId="1688" xr:uid="{00000000-0005-0000-0000-00008F060000}"/>
    <cellStyle name="Normal 3 32 17" xfId="1689" xr:uid="{00000000-0005-0000-0000-000090060000}"/>
    <cellStyle name="Normal 3 32 18" xfId="1690" xr:uid="{00000000-0005-0000-0000-000091060000}"/>
    <cellStyle name="Normal 3 32 19" xfId="1691" xr:uid="{00000000-0005-0000-0000-000092060000}"/>
    <cellStyle name="Normal 3 32 2" xfId="1692" xr:uid="{00000000-0005-0000-0000-000093060000}"/>
    <cellStyle name="Normal 3 32 20" xfId="1693" xr:uid="{00000000-0005-0000-0000-000094060000}"/>
    <cellStyle name="Normal 3 32 21" xfId="1694" xr:uid="{00000000-0005-0000-0000-000095060000}"/>
    <cellStyle name="Normal 3 32 22" xfId="1695" xr:uid="{00000000-0005-0000-0000-000096060000}"/>
    <cellStyle name="Normal 3 32 23" xfId="1696" xr:uid="{00000000-0005-0000-0000-000097060000}"/>
    <cellStyle name="Normal 3 32 3" xfId="1697" xr:uid="{00000000-0005-0000-0000-000098060000}"/>
    <cellStyle name="Normal 3 32 4" xfId="1698" xr:uid="{00000000-0005-0000-0000-000099060000}"/>
    <cellStyle name="Normal 3 32 5" xfId="1699" xr:uid="{00000000-0005-0000-0000-00009A060000}"/>
    <cellStyle name="Normal 3 32 6" xfId="1700" xr:uid="{00000000-0005-0000-0000-00009B060000}"/>
    <cellStyle name="Normal 3 32 7" xfId="1701" xr:uid="{00000000-0005-0000-0000-00009C060000}"/>
    <cellStyle name="Normal 3 32 8" xfId="1702" xr:uid="{00000000-0005-0000-0000-00009D060000}"/>
    <cellStyle name="Normal 3 32 9" xfId="1703" xr:uid="{00000000-0005-0000-0000-00009E060000}"/>
    <cellStyle name="Normal 3 33" xfId="1704" xr:uid="{00000000-0005-0000-0000-00009F060000}"/>
    <cellStyle name="Normal 3 33 10" xfId="1705" xr:uid="{00000000-0005-0000-0000-0000A0060000}"/>
    <cellStyle name="Normal 3 33 11" xfId="1706" xr:uid="{00000000-0005-0000-0000-0000A1060000}"/>
    <cellStyle name="Normal 3 33 12" xfId="1707" xr:uid="{00000000-0005-0000-0000-0000A2060000}"/>
    <cellStyle name="Normal 3 33 13" xfId="1708" xr:uid="{00000000-0005-0000-0000-0000A3060000}"/>
    <cellStyle name="Normal 3 33 14" xfId="1709" xr:uid="{00000000-0005-0000-0000-0000A4060000}"/>
    <cellStyle name="Normal 3 33 15" xfId="1710" xr:uid="{00000000-0005-0000-0000-0000A5060000}"/>
    <cellStyle name="Normal 3 33 16" xfId="1711" xr:uid="{00000000-0005-0000-0000-0000A6060000}"/>
    <cellStyle name="Normal 3 33 17" xfId="1712" xr:uid="{00000000-0005-0000-0000-0000A7060000}"/>
    <cellStyle name="Normal 3 33 18" xfId="1713" xr:uid="{00000000-0005-0000-0000-0000A8060000}"/>
    <cellStyle name="Normal 3 33 19" xfId="1714" xr:uid="{00000000-0005-0000-0000-0000A9060000}"/>
    <cellStyle name="Normal 3 33 2" xfId="1715" xr:uid="{00000000-0005-0000-0000-0000AA060000}"/>
    <cellStyle name="Normal 3 33 20" xfId="1716" xr:uid="{00000000-0005-0000-0000-0000AB060000}"/>
    <cellStyle name="Normal 3 33 21" xfId="1717" xr:uid="{00000000-0005-0000-0000-0000AC060000}"/>
    <cellStyle name="Normal 3 33 22" xfId="1718" xr:uid="{00000000-0005-0000-0000-0000AD060000}"/>
    <cellStyle name="Normal 3 33 23" xfId="1719" xr:uid="{00000000-0005-0000-0000-0000AE060000}"/>
    <cellStyle name="Normal 3 33 3" xfId="1720" xr:uid="{00000000-0005-0000-0000-0000AF060000}"/>
    <cellStyle name="Normal 3 33 4" xfId="1721" xr:uid="{00000000-0005-0000-0000-0000B0060000}"/>
    <cellStyle name="Normal 3 33 5" xfId="1722" xr:uid="{00000000-0005-0000-0000-0000B1060000}"/>
    <cellStyle name="Normal 3 33 6" xfId="1723" xr:uid="{00000000-0005-0000-0000-0000B2060000}"/>
    <cellStyle name="Normal 3 33 7" xfId="1724" xr:uid="{00000000-0005-0000-0000-0000B3060000}"/>
    <cellStyle name="Normal 3 33 8" xfId="1725" xr:uid="{00000000-0005-0000-0000-0000B4060000}"/>
    <cellStyle name="Normal 3 33 9" xfId="1726" xr:uid="{00000000-0005-0000-0000-0000B5060000}"/>
    <cellStyle name="Normal 3 34" xfId="1727" xr:uid="{00000000-0005-0000-0000-0000B6060000}"/>
    <cellStyle name="Normal 3 35" xfId="1728" xr:uid="{00000000-0005-0000-0000-0000B7060000}"/>
    <cellStyle name="Normal 3 36" xfId="1729" xr:uid="{00000000-0005-0000-0000-0000B8060000}"/>
    <cellStyle name="Normal 3 37" xfId="1730" xr:uid="{00000000-0005-0000-0000-0000B9060000}"/>
    <cellStyle name="Normal 3 38" xfId="1731" xr:uid="{00000000-0005-0000-0000-0000BA060000}"/>
    <cellStyle name="Normal 3 39" xfId="1732" xr:uid="{00000000-0005-0000-0000-0000BB060000}"/>
    <cellStyle name="Normal 3 4" xfId="1733" xr:uid="{00000000-0005-0000-0000-0000BC060000}"/>
    <cellStyle name="Normal 3 4 10" xfId="1734" xr:uid="{00000000-0005-0000-0000-0000BD060000}"/>
    <cellStyle name="Normal 3 4 11" xfId="1735" xr:uid="{00000000-0005-0000-0000-0000BE060000}"/>
    <cellStyle name="Normal 3 4 12" xfId="1736" xr:uid="{00000000-0005-0000-0000-0000BF060000}"/>
    <cellStyle name="Normal 3 4 13" xfId="1737" xr:uid="{00000000-0005-0000-0000-0000C0060000}"/>
    <cellStyle name="Normal 3 4 14" xfId="1738" xr:uid="{00000000-0005-0000-0000-0000C1060000}"/>
    <cellStyle name="Normal 3 4 15" xfId="1739" xr:uid="{00000000-0005-0000-0000-0000C2060000}"/>
    <cellStyle name="Normal 3 4 16" xfId="1740" xr:uid="{00000000-0005-0000-0000-0000C3060000}"/>
    <cellStyle name="Normal 3 4 17" xfId="1741" xr:uid="{00000000-0005-0000-0000-0000C4060000}"/>
    <cellStyle name="Normal 3 4 18" xfId="1742" xr:uid="{00000000-0005-0000-0000-0000C5060000}"/>
    <cellStyle name="Normal 3 4 19" xfId="1743" xr:uid="{00000000-0005-0000-0000-0000C6060000}"/>
    <cellStyle name="Normal 3 4 2" xfId="1744" xr:uid="{00000000-0005-0000-0000-0000C7060000}"/>
    <cellStyle name="Normal 3 4 20" xfId="1745" xr:uid="{00000000-0005-0000-0000-0000C8060000}"/>
    <cellStyle name="Normal 3 4 21" xfId="1746" xr:uid="{00000000-0005-0000-0000-0000C9060000}"/>
    <cellStyle name="Normal 3 4 22" xfId="1747" xr:uid="{00000000-0005-0000-0000-0000CA060000}"/>
    <cellStyle name="Normal 3 4 23" xfId="1748" xr:uid="{00000000-0005-0000-0000-0000CB060000}"/>
    <cellStyle name="Normal 3 4 3" xfId="1749" xr:uid="{00000000-0005-0000-0000-0000CC060000}"/>
    <cellStyle name="Normal 3 4 4" xfId="1750" xr:uid="{00000000-0005-0000-0000-0000CD060000}"/>
    <cellStyle name="Normal 3 4 5" xfId="1751" xr:uid="{00000000-0005-0000-0000-0000CE060000}"/>
    <cellStyle name="Normal 3 4 6" xfId="1752" xr:uid="{00000000-0005-0000-0000-0000CF060000}"/>
    <cellStyle name="Normal 3 4 7" xfId="1753" xr:uid="{00000000-0005-0000-0000-0000D0060000}"/>
    <cellStyle name="Normal 3 4 8" xfId="1754" xr:uid="{00000000-0005-0000-0000-0000D1060000}"/>
    <cellStyle name="Normal 3 4 9" xfId="1755" xr:uid="{00000000-0005-0000-0000-0000D2060000}"/>
    <cellStyle name="Normal 3 40" xfId="1756" xr:uid="{00000000-0005-0000-0000-0000D3060000}"/>
    <cellStyle name="Normal 3 41" xfId="1757" xr:uid="{00000000-0005-0000-0000-0000D4060000}"/>
    <cellStyle name="Normal 3 42" xfId="1758" xr:uid="{00000000-0005-0000-0000-0000D5060000}"/>
    <cellStyle name="Normal 3 43" xfId="1759" xr:uid="{00000000-0005-0000-0000-0000D6060000}"/>
    <cellStyle name="Normal 3 44" xfId="1760" xr:uid="{00000000-0005-0000-0000-0000D7060000}"/>
    <cellStyle name="Normal 3 45" xfId="1761" xr:uid="{00000000-0005-0000-0000-0000D8060000}"/>
    <cellStyle name="Normal 3 46" xfId="1762" xr:uid="{00000000-0005-0000-0000-0000D9060000}"/>
    <cellStyle name="Normal 3 47" xfId="1763" xr:uid="{00000000-0005-0000-0000-0000DA060000}"/>
    <cellStyle name="Normal 3 48" xfId="1764" xr:uid="{00000000-0005-0000-0000-0000DB060000}"/>
    <cellStyle name="Normal 3 49" xfId="1765" xr:uid="{00000000-0005-0000-0000-0000DC060000}"/>
    <cellStyle name="Normal 3 5" xfId="1766" xr:uid="{00000000-0005-0000-0000-0000DD060000}"/>
    <cellStyle name="Normal 3 5 10" xfId="1767" xr:uid="{00000000-0005-0000-0000-0000DE060000}"/>
    <cellStyle name="Normal 3 5 11" xfId="1768" xr:uid="{00000000-0005-0000-0000-0000DF060000}"/>
    <cellStyle name="Normal 3 5 12" xfId="1769" xr:uid="{00000000-0005-0000-0000-0000E0060000}"/>
    <cellStyle name="Normal 3 5 13" xfId="1770" xr:uid="{00000000-0005-0000-0000-0000E1060000}"/>
    <cellStyle name="Normal 3 5 14" xfId="1771" xr:uid="{00000000-0005-0000-0000-0000E2060000}"/>
    <cellStyle name="Normal 3 5 15" xfId="1772" xr:uid="{00000000-0005-0000-0000-0000E3060000}"/>
    <cellStyle name="Normal 3 5 16" xfId="1773" xr:uid="{00000000-0005-0000-0000-0000E4060000}"/>
    <cellStyle name="Normal 3 5 17" xfId="1774" xr:uid="{00000000-0005-0000-0000-0000E5060000}"/>
    <cellStyle name="Normal 3 5 18" xfId="1775" xr:uid="{00000000-0005-0000-0000-0000E6060000}"/>
    <cellStyle name="Normal 3 5 19" xfId="1776" xr:uid="{00000000-0005-0000-0000-0000E7060000}"/>
    <cellStyle name="Normal 3 5 2" xfId="1777" xr:uid="{00000000-0005-0000-0000-0000E8060000}"/>
    <cellStyle name="Normal 3 5 20" xfId="1778" xr:uid="{00000000-0005-0000-0000-0000E9060000}"/>
    <cellStyle name="Normal 3 5 21" xfId="1779" xr:uid="{00000000-0005-0000-0000-0000EA060000}"/>
    <cellStyle name="Normal 3 5 22" xfId="1780" xr:uid="{00000000-0005-0000-0000-0000EB060000}"/>
    <cellStyle name="Normal 3 5 23" xfId="1781" xr:uid="{00000000-0005-0000-0000-0000EC060000}"/>
    <cellStyle name="Normal 3 5 3" xfId="1782" xr:uid="{00000000-0005-0000-0000-0000ED060000}"/>
    <cellStyle name="Normal 3 5 4" xfId="1783" xr:uid="{00000000-0005-0000-0000-0000EE060000}"/>
    <cellStyle name="Normal 3 5 5" xfId="1784" xr:uid="{00000000-0005-0000-0000-0000EF060000}"/>
    <cellStyle name="Normal 3 5 6" xfId="1785" xr:uid="{00000000-0005-0000-0000-0000F0060000}"/>
    <cellStyle name="Normal 3 5 7" xfId="1786" xr:uid="{00000000-0005-0000-0000-0000F1060000}"/>
    <cellStyle name="Normal 3 5 8" xfId="1787" xr:uid="{00000000-0005-0000-0000-0000F2060000}"/>
    <cellStyle name="Normal 3 5 9" xfId="1788" xr:uid="{00000000-0005-0000-0000-0000F3060000}"/>
    <cellStyle name="Normal 3 50" xfId="1789" xr:uid="{00000000-0005-0000-0000-0000F4060000}"/>
    <cellStyle name="Normal 3 51" xfId="1790" xr:uid="{00000000-0005-0000-0000-0000F5060000}"/>
    <cellStyle name="Normal 3 52" xfId="1791" xr:uid="{00000000-0005-0000-0000-0000F6060000}"/>
    <cellStyle name="Normal 3 53" xfId="1792" xr:uid="{00000000-0005-0000-0000-0000F7060000}"/>
    <cellStyle name="Normal 3 54" xfId="1793" xr:uid="{00000000-0005-0000-0000-0000F8060000}"/>
    <cellStyle name="Normal 3 55" xfId="1794" xr:uid="{00000000-0005-0000-0000-0000F9060000}"/>
    <cellStyle name="Normal 3 56" xfId="1795" xr:uid="{00000000-0005-0000-0000-0000FA060000}"/>
    <cellStyle name="Normal 3 57" xfId="1796" xr:uid="{00000000-0005-0000-0000-0000FB060000}"/>
    <cellStyle name="Normal 3 58" xfId="1797" xr:uid="{00000000-0005-0000-0000-0000FC060000}"/>
    <cellStyle name="Normal 3 59" xfId="1798" xr:uid="{00000000-0005-0000-0000-0000FD060000}"/>
    <cellStyle name="Normal 3 6" xfId="1799" xr:uid="{00000000-0005-0000-0000-0000FE060000}"/>
    <cellStyle name="Normal 3 6 10" xfId="1800" xr:uid="{00000000-0005-0000-0000-0000FF060000}"/>
    <cellStyle name="Normal 3 6 11" xfId="1801" xr:uid="{00000000-0005-0000-0000-000000070000}"/>
    <cellStyle name="Normal 3 6 12" xfId="1802" xr:uid="{00000000-0005-0000-0000-000001070000}"/>
    <cellStyle name="Normal 3 6 13" xfId="1803" xr:uid="{00000000-0005-0000-0000-000002070000}"/>
    <cellStyle name="Normal 3 6 14" xfId="1804" xr:uid="{00000000-0005-0000-0000-000003070000}"/>
    <cellStyle name="Normal 3 6 15" xfId="1805" xr:uid="{00000000-0005-0000-0000-000004070000}"/>
    <cellStyle name="Normal 3 6 16" xfId="1806" xr:uid="{00000000-0005-0000-0000-000005070000}"/>
    <cellStyle name="Normal 3 6 17" xfId="1807" xr:uid="{00000000-0005-0000-0000-000006070000}"/>
    <cellStyle name="Normal 3 6 18" xfId="1808" xr:uid="{00000000-0005-0000-0000-000007070000}"/>
    <cellStyle name="Normal 3 6 19" xfId="1809" xr:uid="{00000000-0005-0000-0000-000008070000}"/>
    <cellStyle name="Normal 3 6 2" xfId="1810" xr:uid="{00000000-0005-0000-0000-000009070000}"/>
    <cellStyle name="Normal 3 6 20" xfId="1811" xr:uid="{00000000-0005-0000-0000-00000A070000}"/>
    <cellStyle name="Normal 3 6 21" xfId="1812" xr:uid="{00000000-0005-0000-0000-00000B070000}"/>
    <cellStyle name="Normal 3 6 22" xfId="1813" xr:uid="{00000000-0005-0000-0000-00000C070000}"/>
    <cellStyle name="Normal 3 6 23" xfId="1814" xr:uid="{00000000-0005-0000-0000-00000D070000}"/>
    <cellStyle name="Normal 3 6 3" xfId="1815" xr:uid="{00000000-0005-0000-0000-00000E070000}"/>
    <cellStyle name="Normal 3 6 4" xfId="1816" xr:uid="{00000000-0005-0000-0000-00000F070000}"/>
    <cellStyle name="Normal 3 6 5" xfId="1817" xr:uid="{00000000-0005-0000-0000-000010070000}"/>
    <cellStyle name="Normal 3 6 6" xfId="1818" xr:uid="{00000000-0005-0000-0000-000011070000}"/>
    <cellStyle name="Normal 3 6 7" xfId="1819" xr:uid="{00000000-0005-0000-0000-000012070000}"/>
    <cellStyle name="Normal 3 6 8" xfId="1820" xr:uid="{00000000-0005-0000-0000-000013070000}"/>
    <cellStyle name="Normal 3 6 9" xfId="1821" xr:uid="{00000000-0005-0000-0000-000014070000}"/>
    <cellStyle name="Normal 3 60" xfId="1822" xr:uid="{00000000-0005-0000-0000-000015070000}"/>
    <cellStyle name="Normal 3 61" xfId="1823" xr:uid="{00000000-0005-0000-0000-000016070000}"/>
    <cellStyle name="Normal 3 62" xfId="1824" xr:uid="{00000000-0005-0000-0000-000017070000}"/>
    <cellStyle name="Normal 3 63" xfId="1825" xr:uid="{00000000-0005-0000-0000-000018070000}"/>
    <cellStyle name="Normal 3 64" xfId="1826" xr:uid="{00000000-0005-0000-0000-000019070000}"/>
    <cellStyle name="Normal 3 65" xfId="1827" xr:uid="{00000000-0005-0000-0000-00001A070000}"/>
    <cellStyle name="Normal 3 66" xfId="1064" xr:uid="{00000000-0005-0000-0000-00001B070000}"/>
    <cellStyle name="Normal 3 67" xfId="2073" xr:uid="{00000000-0005-0000-0000-000030050000}"/>
    <cellStyle name="Normal 3 7" xfId="1828" xr:uid="{00000000-0005-0000-0000-00001C070000}"/>
    <cellStyle name="Normal 3 7 10" xfId="1829" xr:uid="{00000000-0005-0000-0000-00001D070000}"/>
    <cellStyle name="Normal 3 7 11" xfId="1830" xr:uid="{00000000-0005-0000-0000-00001E070000}"/>
    <cellStyle name="Normal 3 7 12" xfId="1831" xr:uid="{00000000-0005-0000-0000-00001F070000}"/>
    <cellStyle name="Normal 3 7 13" xfId="1832" xr:uid="{00000000-0005-0000-0000-000020070000}"/>
    <cellStyle name="Normal 3 7 14" xfId="1833" xr:uid="{00000000-0005-0000-0000-000021070000}"/>
    <cellStyle name="Normal 3 7 15" xfId="1834" xr:uid="{00000000-0005-0000-0000-000022070000}"/>
    <cellStyle name="Normal 3 7 16" xfId="1835" xr:uid="{00000000-0005-0000-0000-000023070000}"/>
    <cellStyle name="Normal 3 7 17" xfId="1836" xr:uid="{00000000-0005-0000-0000-000024070000}"/>
    <cellStyle name="Normal 3 7 18" xfId="1837" xr:uid="{00000000-0005-0000-0000-000025070000}"/>
    <cellStyle name="Normal 3 7 19" xfId="1838" xr:uid="{00000000-0005-0000-0000-000026070000}"/>
    <cellStyle name="Normal 3 7 2" xfId="1839" xr:uid="{00000000-0005-0000-0000-000027070000}"/>
    <cellStyle name="Normal 3 7 20" xfId="1840" xr:uid="{00000000-0005-0000-0000-000028070000}"/>
    <cellStyle name="Normal 3 7 21" xfId="1841" xr:uid="{00000000-0005-0000-0000-000029070000}"/>
    <cellStyle name="Normal 3 7 22" xfId="1842" xr:uid="{00000000-0005-0000-0000-00002A070000}"/>
    <cellStyle name="Normal 3 7 23" xfId="1843" xr:uid="{00000000-0005-0000-0000-00002B070000}"/>
    <cellStyle name="Normal 3 7 3" xfId="1844" xr:uid="{00000000-0005-0000-0000-00002C070000}"/>
    <cellStyle name="Normal 3 7 4" xfId="1845" xr:uid="{00000000-0005-0000-0000-00002D070000}"/>
    <cellStyle name="Normal 3 7 5" xfId="1846" xr:uid="{00000000-0005-0000-0000-00002E070000}"/>
    <cellStyle name="Normal 3 7 6" xfId="1847" xr:uid="{00000000-0005-0000-0000-00002F070000}"/>
    <cellStyle name="Normal 3 7 7" xfId="1848" xr:uid="{00000000-0005-0000-0000-000030070000}"/>
    <cellStyle name="Normal 3 7 8" xfId="1849" xr:uid="{00000000-0005-0000-0000-000031070000}"/>
    <cellStyle name="Normal 3 7 9" xfId="1850" xr:uid="{00000000-0005-0000-0000-000032070000}"/>
    <cellStyle name="Normal 3 7_Summary" xfId="2398" xr:uid="{00000000-0005-0000-0000-000045080000}"/>
    <cellStyle name="Normal 3 8" xfId="1851" xr:uid="{00000000-0005-0000-0000-000033070000}"/>
    <cellStyle name="Normal 3 8 10" xfId="1852" xr:uid="{00000000-0005-0000-0000-000034070000}"/>
    <cellStyle name="Normal 3 8 11" xfId="1853" xr:uid="{00000000-0005-0000-0000-000035070000}"/>
    <cellStyle name="Normal 3 8 12" xfId="1854" xr:uid="{00000000-0005-0000-0000-000036070000}"/>
    <cellStyle name="Normal 3 8 13" xfId="1855" xr:uid="{00000000-0005-0000-0000-000037070000}"/>
    <cellStyle name="Normal 3 8 14" xfId="1856" xr:uid="{00000000-0005-0000-0000-000038070000}"/>
    <cellStyle name="Normal 3 8 15" xfId="1857" xr:uid="{00000000-0005-0000-0000-000039070000}"/>
    <cellStyle name="Normal 3 8 16" xfId="1858" xr:uid="{00000000-0005-0000-0000-00003A070000}"/>
    <cellStyle name="Normal 3 8 17" xfId="1859" xr:uid="{00000000-0005-0000-0000-00003B070000}"/>
    <cellStyle name="Normal 3 8 18" xfId="1860" xr:uid="{00000000-0005-0000-0000-00003C070000}"/>
    <cellStyle name="Normal 3 8 19" xfId="1861" xr:uid="{00000000-0005-0000-0000-00003D070000}"/>
    <cellStyle name="Normal 3 8 2" xfId="1862" xr:uid="{00000000-0005-0000-0000-00003E070000}"/>
    <cellStyle name="Normal 3 8 20" xfId="1863" xr:uid="{00000000-0005-0000-0000-00003F070000}"/>
    <cellStyle name="Normal 3 8 21" xfId="1864" xr:uid="{00000000-0005-0000-0000-000040070000}"/>
    <cellStyle name="Normal 3 8 22" xfId="1865" xr:uid="{00000000-0005-0000-0000-000041070000}"/>
    <cellStyle name="Normal 3 8 23" xfId="1866" xr:uid="{00000000-0005-0000-0000-000042070000}"/>
    <cellStyle name="Normal 3 8 3" xfId="1867" xr:uid="{00000000-0005-0000-0000-000043070000}"/>
    <cellStyle name="Normal 3 8 4" xfId="1868" xr:uid="{00000000-0005-0000-0000-000044070000}"/>
    <cellStyle name="Normal 3 8 5" xfId="1869" xr:uid="{00000000-0005-0000-0000-000045070000}"/>
    <cellStyle name="Normal 3 8 6" xfId="1870" xr:uid="{00000000-0005-0000-0000-000046070000}"/>
    <cellStyle name="Normal 3 8 7" xfId="1871" xr:uid="{00000000-0005-0000-0000-000047070000}"/>
    <cellStyle name="Normal 3 8 8" xfId="1872" xr:uid="{00000000-0005-0000-0000-000048070000}"/>
    <cellStyle name="Normal 3 8 9" xfId="1873" xr:uid="{00000000-0005-0000-0000-000049070000}"/>
    <cellStyle name="Normal 3 9" xfId="1874" xr:uid="{00000000-0005-0000-0000-00004A070000}"/>
    <cellStyle name="Normal 3 9 10" xfId="1875" xr:uid="{00000000-0005-0000-0000-00004B070000}"/>
    <cellStyle name="Normal 3 9 11" xfId="1876" xr:uid="{00000000-0005-0000-0000-00004C070000}"/>
    <cellStyle name="Normal 3 9 12" xfId="1877" xr:uid="{00000000-0005-0000-0000-00004D070000}"/>
    <cellStyle name="Normal 3 9 13" xfId="1878" xr:uid="{00000000-0005-0000-0000-00004E070000}"/>
    <cellStyle name="Normal 3 9 14" xfId="1879" xr:uid="{00000000-0005-0000-0000-00004F070000}"/>
    <cellStyle name="Normal 3 9 15" xfId="1880" xr:uid="{00000000-0005-0000-0000-000050070000}"/>
    <cellStyle name="Normal 3 9 16" xfId="1881" xr:uid="{00000000-0005-0000-0000-000051070000}"/>
    <cellStyle name="Normal 3 9 17" xfId="1882" xr:uid="{00000000-0005-0000-0000-000052070000}"/>
    <cellStyle name="Normal 3 9 18" xfId="1883" xr:uid="{00000000-0005-0000-0000-000053070000}"/>
    <cellStyle name="Normal 3 9 19" xfId="1884" xr:uid="{00000000-0005-0000-0000-000054070000}"/>
    <cellStyle name="Normal 3 9 2" xfId="1885" xr:uid="{00000000-0005-0000-0000-000055070000}"/>
    <cellStyle name="Normal 3 9 20" xfId="1886" xr:uid="{00000000-0005-0000-0000-000056070000}"/>
    <cellStyle name="Normal 3 9 21" xfId="1887" xr:uid="{00000000-0005-0000-0000-000057070000}"/>
    <cellStyle name="Normal 3 9 22" xfId="1888" xr:uid="{00000000-0005-0000-0000-000058070000}"/>
    <cellStyle name="Normal 3 9 23" xfId="1889" xr:uid="{00000000-0005-0000-0000-000059070000}"/>
    <cellStyle name="Normal 3 9 3" xfId="1890" xr:uid="{00000000-0005-0000-0000-00005A070000}"/>
    <cellStyle name="Normal 3 9 4" xfId="1891" xr:uid="{00000000-0005-0000-0000-00005B070000}"/>
    <cellStyle name="Normal 3 9 5" xfId="1892" xr:uid="{00000000-0005-0000-0000-00005C070000}"/>
    <cellStyle name="Normal 3 9 6" xfId="1893" xr:uid="{00000000-0005-0000-0000-00005D070000}"/>
    <cellStyle name="Normal 3 9 7" xfId="1894" xr:uid="{00000000-0005-0000-0000-00005E070000}"/>
    <cellStyle name="Normal 3 9 8" xfId="1895" xr:uid="{00000000-0005-0000-0000-00005F070000}"/>
    <cellStyle name="Normal 3 9 9" xfId="1896" xr:uid="{00000000-0005-0000-0000-000060070000}"/>
    <cellStyle name="Normal 3 9_Summary" xfId="2399" xr:uid="{00000000-0005-0000-0000-000074080000}"/>
    <cellStyle name="Normal 3_Rates" xfId="2400" xr:uid="{00000000-0005-0000-0000-000075080000}"/>
    <cellStyle name="Normal 31" xfId="2007" xr:uid="{00000000-0005-0000-0000-000076080000}"/>
    <cellStyle name="Normal 33" xfId="2500" xr:uid="{34F13C2E-BB80-42E8-B968-20CDDB4B2277}"/>
    <cellStyle name="Normal 4" xfId="52" xr:uid="{00000000-0005-0000-0000-000061070000}"/>
    <cellStyle name="Normal 4 2" xfId="1898" xr:uid="{00000000-0005-0000-0000-000062070000}"/>
    <cellStyle name="Normal 4 2 2" xfId="2076" xr:uid="{00000000-0005-0000-0000-000079080000}"/>
    <cellStyle name="Normal 4 2 3" xfId="2401" xr:uid="{00000000-0005-0000-0000-00007A080000}"/>
    <cellStyle name="Normal 4 2 4" xfId="2402" xr:uid="{00000000-0005-0000-0000-00007B080000}"/>
    <cellStyle name="Normal 4 2 5" xfId="2075" xr:uid="{00000000-0005-0000-0000-000078080000}"/>
    <cellStyle name="Normal 4 26" xfId="2403" xr:uid="{00000000-0005-0000-0000-00007C080000}"/>
    <cellStyle name="Normal 4 26 2" xfId="2404" xr:uid="{00000000-0005-0000-0000-00007D080000}"/>
    <cellStyle name="Normal 4 3" xfId="1897" xr:uid="{00000000-0005-0000-0000-000063070000}"/>
    <cellStyle name="Normal 4 3 2" xfId="2008" xr:uid="{00000000-0005-0000-0000-00007E080000}"/>
    <cellStyle name="Normal 4 4" xfId="2074" xr:uid="{00000000-0005-0000-0000-000077080000}"/>
    <cellStyle name="Normal 5" xfId="43" xr:uid="{00000000-0005-0000-0000-000064070000}"/>
    <cellStyle name="Normal 5 10" xfId="1899" xr:uid="{00000000-0005-0000-0000-000065070000}"/>
    <cellStyle name="Normal 5 11" xfId="1900" xr:uid="{00000000-0005-0000-0000-000066070000}"/>
    <cellStyle name="Normal 5 12" xfId="1901" xr:uid="{00000000-0005-0000-0000-000067070000}"/>
    <cellStyle name="Normal 5 13" xfId="1902" xr:uid="{00000000-0005-0000-0000-000068070000}"/>
    <cellStyle name="Normal 5 14" xfId="1903" xr:uid="{00000000-0005-0000-0000-000069070000}"/>
    <cellStyle name="Normal 5 15" xfId="1904" xr:uid="{00000000-0005-0000-0000-00006A070000}"/>
    <cellStyle name="Normal 5 16" xfId="1905" xr:uid="{00000000-0005-0000-0000-00006B070000}"/>
    <cellStyle name="Normal 5 17" xfId="1906" xr:uid="{00000000-0005-0000-0000-00006C070000}"/>
    <cellStyle name="Normal 5 18" xfId="1907" xr:uid="{00000000-0005-0000-0000-00006D070000}"/>
    <cellStyle name="Normal 5 19" xfId="1908" xr:uid="{00000000-0005-0000-0000-00006E070000}"/>
    <cellStyle name="Normal 5 2" xfId="1909" xr:uid="{00000000-0005-0000-0000-00006F070000}"/>
    <cellStyle name="Normal 5 2 10" xfId="1910" xr:uid="{00000000-0005-0000-0000-000070070000}"/>
    <cellStyle name="Normal 5 2 11" xfId="1911" xr:uid="{00000000-0005-0000-0000-000071070000}"/>
    <cellStyle name="Normal 5 2 12" xfId="1912" xr:uid="{00000000-0005-0000-0000-000072070000}"/>
    <cellStyle name="Normal 5 2 13" xfId="1913" xr:uid="{00000000-0005-0000-0000-000073070000}"/>
    <cellStyle name="Normal 5 2 14" xfId="1914" xr:uid="{00000000-0005-0000-0000-000074070000}"/>
    <cellStyle name="Normal 5 2 15" xfId="1915" xr:uid="{00000000-0005-0000-0000-000075070000}"/>
    <cellStyle name="Normal 5 2 16" xfId="1916" xr:uid="{00000000-0005-0000-0000-000076070000}"/>
    <cellStyle name="Normal 5 2 17" xfId="1917" xr:uid="{00000000-0005-0000-0000-000077070000}"/>
    <cellStyle name="Normal 5 2 18" xfId="1918" xr:uid="{00000000-0005-0000-0000-000078070000}"/>
    <cellStyle name="Normal 5 2 19" xfId="1919" xr:uid="{00000000-0005-0000-0000-000079070000}"/>
    <cellStyle name="Normal 5 2 2" xfId="1920" xr:uid="{00000000-0005-0000-0000-00007A070000}"/>
    <cellStyle name="Normal 5 2 20" xfId="1921" xr:uid="{00000000-0005-0000-0000-00007B070000}"/>
    <cellStyle name="Normal 5 2 21" xfId="1922" xr:uid="{00000000-0005-0000-0000-00007C070000}"/>
    <cellStyle name="Normal 5 2 22" xfId="1923" xr:uid="{00000000-0005-0000-0000-00007D070000}"/>
    <cellStyle name="Normal 5 2 23" xfId="1924" xr:uid="{00000000-0005-0000-0000-00007E070000}"/>
    <cellStyle name="Normal 5 2 3" xfId="1925" xr:uid="{00000000-0005-0000-0000-00007F070000}"/>
    <cellStyle name="Normal 5 2 4" xfId="1926" xr:uid="{00000000-0005-0000-0000-000080070000}"/>
    <cellStyle name="Normal 5 2 5" xfId="1927" xr:uid="{00000000-0005-0000-0000-000081070000}"/>
    <cellStyle name="Normal 5 2 6" xfId="1928" xr:uid="{00000000-0005-0000-0000-000082070000}"/>
    <cellStyle name="Normal 5 2 7" xfId="1929" xr:uid="{00000000-0005-0000-0000-000083070000}"/>
    <cellStyle name="Normal 5 2 8" xfId="1930" xr:uid="{00000000-0005-0000-0000-000084070000}"/>
    <cellStyle name="Normal 5 2 9" xfId="1931" xr:uid="{00000000-0005-0000-0000-000085070000}"/>
    <cellStyle name="Normal 5 20" xfId="1932" xr:uid="{00000000-0005-0000-0000-000086070000}"/>
    <cellStyle name="Normal 5 21" xfId="1933" xr:uid="{00000000-0005-0000-0000-000087070000}"/>
    <cellStyle name="Normal 5 22" xfId="1934" xr:uid="{00000000-0005-0000-0000-000088070000}"/>
    <cellStyle name="Normal 5 23" xfId="1935" xr:uid="{00000000-0005-0000-0000-000089070000}"/>
    <cellStyle name="Normal 5 24" xfId="1936" xr:uid="{00000000-0005-0000-0000-00008A070000}"/>
    <cellStyle name="Normal 5 25" xfId="2077" xr:uid="{00000000-0005-0000-0000-00007F080000}"/>
    <cellStyle name="Normal 5 3" xfId="1937" xr:uid="{00000000-0005-0000-0000-00008B070000}"/>
    <cellStyle name="Normal 5 4" xfId="1938" xr:uid="{00000000-0005-0000-0000-00008C070000}"/>
    <cellStyle name="Normal 5 5" xfId="1939" xr:uid="{00000000-0005-0000-0000-00008D070000}"/>
    <cellStyle name="Normal 5 6" xfId="1940" xr:uid="{00000000-0005-0000-0000-00008E070000}"/>
    <cellStyle name="Normal 5 7" xfId="1941" xr:uid="{00000000-0005-0000-0000-00008F070000}"/>
    <cellStyle name="Normal 5 8" xfId="1942" xr:uid="{00000000-0005-0000-0000-000090070000}"/>
    <cellStyle name="Normal 5 9" xfId="1943" xr:uid="{00000000-0005-0000-0000-000091070000}"/>
    <cellStyle name="Normal 5_Summary" xfId="2405" xr:uid="{00000000-0005-0000-0000-0000AD080000}"/>
    <cellStyle name="Normal 6" xfId="1944" xr:uid="{00000000-0005-0000-0000-000092070000}"/>
    <cellStyle name="Normal 6 2" xfId="2079" xr:uid="{00000000-0005-0000-0000-0000AF080000}"/>
    <cellStyle name="Normal 6 2 2" xfId="2080" xr:uid="{00000000-0005-0000-0000-0000B0080000}"/>
    <cellStyle name="Normal 6 2 2 2" xfId="2081" xr:uid="{00000000-0005-0000-0000-0000B1080000}"/>
    <cellStyle name="Normal 6 2 3" xfId="2082" xr:uid="{00000000-0005-0000-0000-0000B2080000}"/>
    <cellStyle name="Normal 6 3" xfId="2083" xr:uid="{00000000-0005-0000-0000-0000B3080000}"/>
    <cellStyle name="Normal 6 3 2" xfId="2084" xr:uid="{00000000-0005-0000-0000-0000B4080000}"/>
    <cellStyle name="Normal 6 4" xfId="2085" xr:uid="{00000000-0005-0000-0000-0000B5080000}"/>
    <cellStyle name="Normal 6 5" xfId="2078" xr:uid="{00000000-0005-0000-0000-0000AE080000}"/>
    <cellStyle name="Normal 7" xfId="1945" xr:uid="{00000000-0005-0000-0000-000093070000}"/>
    <cellStyle name="Normal 7 10" xfId="1946" xr:uid="{00000000-0005-0000-0000-000094070000}"/>
    <cellStyle name="Normal 7 11" xfId="1947" xr:uid="{00000000-0005-0000-0000-000095070000}"/>
    <cellStyle name="Normal 7 12" xfId="1948" xr:uid="{00000000-0005-0000-0000-000096070000}"/>
    <cellStyle name="Normal 7 13" xfId="1949" xr:uid="{00000000-0005-0000-0000-000097070000}"/>
    <cellStyle name="Normal 7 14" xfId="1950" xr:uid="{00000000-0005-0000-0000-000098070000}"/>
    <cellStyle name="Normal 7 15" xfId="1951" xr:uid="{00000000-0005-0000-0000-000099070000}"/>
    <cellStyle name="Normal 7 16" xfId="1952" xr:uid="{00000000-0005-0000-0000-00009A070000}"/>
    <cellStyle name="Normal 7 17" xfId="1953" xr:uid="{00000000-0005-0000-0000-00009B070000}"/>
    <cellStyle name="Normal 7 18" xfId="1954" xr:uid="{00000000-0005-0000-0000-00009C070000}"/>
    <cellStyle name="Normal 7 19" xfId="1955" xr:uid="{00000000-0005-0000-0000-00009D070000}"/>
    <cellStyle name="Normal 7 2" xfId="1956" xr:uid="{00000000-0005-0000-0000-00009E070000}"/>
    <cellStyle name="Normal 7 2 10" xfId="1957" xr:uid="{00000000-0005-0000-0000-00009F070000}"/>
    <cellStyle name="Normal 7 2 11" xfId="1958" xr:uid="{00000000-0005-0000-0000-0000A0070000}"/>
    <cellStyle name="Normal 7 2 12" xfId="1959" xr:uid="{00000000-0005-0000-0000-0000A1070000}"/>
    <cellStyle name="Normal 7 2 13" xfId="1960" xr:uid="{00000000-0005-0000-0000-0000A2070000}"/>
    <cellStyle name="Normal 7 2 14" xfId="1961" xr:uid="{00000000-0005-0000-0000-0000A3070000}"/>
    <cellStyle name="Normal 7 2 15" xfId="1962" xr:uid="{00000000-0005-0000-0000-0000A4070000}"/>
    <cellStyle name="Normal 7 2 16" xfId="1963" xr:uid="{00000000-0005-0000-0000-0000A5070000}"/>
    <cellStyle name="Normal 7 2 17" xfId="1964" xr:uid="{00000000-0005-0000-0000-0000A6070000}"/>
    <cellStyle name="Normal 7 2 18" xfId="1965" xr:uid="{00000000-0005-0000-0000-0000A7070000}"/>
    <cellStyle name="Normal 7 2 19" xfId="1966" xr:uid="{00000000-0005-0000-0000-0000A8070000}"/>
    <cellStyle name="Normal 7 2 2" xfId="1967" xr:uid="{00000000-0005-0000-0000-0000A9070000}"/>
    <cellStyle name="Normal 7 2 20" xfId="1968" xr:uid="{00000000-0005-0000-0000-0000AA070000}"/>
    <cellStyle name="Normal 7 2 21" xfId="1969" xr:uid="{00000000-0005-0000-0000-0000AB070000}"/>
    <cellStyle name="Normal 7 2 22" xfId="1970" xr:uid="{00000000-0005-0000-0000-0000AC070000}"/>
    <cellStyle name="Normal 7 2 23" xfId="1971" xr:uid="{00000000-0005-0000-0000-0000AD070000}"/>
    <cellStyle name="Normal 7 2 24" xfId="2087" xr:uid="{00000000-0005-0000-0000-0000C1080000}"/>
    <cellStyle name="Normal 7 2 3" xfId="1972" xr:uid="{00000000-0005-0000-0000-0000AE070000}"/>
    <cellStyle name="Normal 7 2 4" xfId="1973" xr:uid="{00000000-0005-0000-0000-0000AF070000}"/>
    <cellStyle name="Normal 7 2 5" xfId="1974" xr:uid="{00000000-0005-0000-0000-0000B0070000}"/>
    <cellStyle name="Normal 7 2 6" xfId="1975" xr:uid="{00000000-0005-0000-0000-0000B1070000}"/>
    <cellStyle name="Normal 7 2 7" xfId="1976" xr:uid="{00000000-0005-0000-0000-0000B2070000}"/>
    <cellStyle name="Normal 7 2 8" xfId="1977" xr:uid="{00000000-0005-0000-0000-0000B3070000}"/>
    <cellStyle name="Normal 7 2 9" xfId="1978" xr:uid="{00000000-0005-0000-0000-0000B4070000}"/>
    <cellStyle name="Normal 7 20" xfId="1979" xr:uid="{00000000-0005-0000-0000-0000B5070000}"/>
    <cellStyle name="Normal 7 21" xfId="1980" xr:uid="{00000000-0005-0000-0000-0000B6070000}"/>
    <cellStyle name="Normal 7 22" xfId="1981" xr:uid="{00000000-0005-0000-0000-0000B7070000}"/>
    <cellStyle name="Normal 7 23" xfId="1982" xr:uid="{00000000-0005-0000-0000-0000B8070000}"/>
    <cellStyle name="Normal 7 24" xfId="1983" xr:uid="{00000000-0005-0000-0000-0000B9070000}"/>
    <cellStyle name="Normal 7 25" xfId="2086" xr:uid="{00000000-0005-0000-0000-0000B6080000}"/>
    <cellStyle name="Normal 7 3" xfId="1984" xr:uid="{00000000-0005-0000-0000-0000BA070000}"/>
    <cellStyle name="Normal 7 4" xfId="1985" xr:uid="{00000000-0005-0000-0000-0000BB070000}"/>
    <cellStyle name="Normal 7 5" xfId="1986" xr:uid="{00000000-0005-0000-0000-0000BC070000}"/>
    <cellStyle name="Normal 7 6" xfId="1987" xr:uid="{00000000-0005-0000-0000-0000BD070000}"/>
    <cellStyle name="Normal 7 7" xfId="1988" xr:uid="{00000000-0005-0000-0000-0000BE070000}"/>
    <cellStyle name="Normal 7 8" xfId="1989" xr:uid="{00000000-0005-0000-0000-0000BF070000}"/>
    <cellStyle name="Normal 7 9" xfId="1990" xr:uid="{00000000-0005-0000-0000-0000C0070000}"/>
    <cellStyle name="Normal 8" xfId="1991" xr:uid="{00000000-0005-0000-0000-0000C1070000}"/>
    <cellStyle name="Normal 8 2" xfId="2089" xr:uid="{00000000-0005-0000-0000-0000E5080000}"/>
    <cellStyle name="Normal 8 2 2" xfId="2090" xr:uid="{00000000-0005-0000-0000-0000E6080000}"/>
    <cellStyle name="Normal 8 3" xfId="2091" xr:uid="{00000000-0005-0000-0000-0000E7080000}"/>
    <cellStyle name="Normal 8 4" xfId="2088" xr:uid="{00000000-0005-0000-0000-0000E4080000}"/>
    <cellStyle name="Normal 9" xfId="2092" xr:uid="{00000000-0005-0000-0000-0000E8080000}"/>
    <cellStyle name="Normal 9 2" xfId="2093" xr:uid="{00000000-0005-0000-0000-0000E9080000}"/>
    <cellStyle name="Normal 9 3" xfId="2406" xr:uid="{00000000-0005-0000-0000-0000EA080000}"/>
    <cellStyle name="Note" xfId="16" builtinId="10" customBuiltin="1"/>
    <cellStyle name="Note 2" xfId="1992" xr:uid="{00000000-0005-0000-0000-0000C3070000}"/>
    <cellStyle name="Note 2 2" xfId="2408" xr:uid="{00000000-0005-0000-0000-0000F0080000}"/>
    <cellStyle name="Note 2 2 2" xfId="2491" xr:uid="{00000000-0005-0000-0000-0000F1080000}"/>
    <cellStyle name="Note 2 2 3" xfId="2494" xr:uid="{00000000-0005-0000-0000-0000F2080000}"/>
    <cellStyle name="Note 2 3" xfId="2407" xr:uid="{00000000-0005-0000-0000-0000EF080000}"/>
    <cellStyle name="Note 3" xfId="2409" xr:uid="{00000000-0005-0000-0000-0000F3080000}"/>
    <cellStyle name="NumColmHd" xfId="2410" xr:uid="{00000000-0005-0000-0000-0000F4080000}"/>
    <cellStyle name="NumColmHd 2" xfId="2492" xr:uid="{00000000-0005-0000-0000-0000F5080000}"/>
    <cellStyle name="NumColmHd 3" xfId="2495" xr:uid="{00000000-0005-0000-0000-0000F6080000}"/>
    <cellStyle name="Output" xfId="11" builtinId="21" customBuiltin="1"/>
    <cellStyle name="Output 2" xfId="1993" xr:uid="{00000000-0005-0000-0000-0000C5070000}"/>
    <cellStyle name="Output 2 2" xfId="2493" xr:uid="{00000000-0005-0000-0000-0000F8080000}"/>
    <cellStyle name="Output 2 3" xfId="2496" xr:uid="{00000000-0005-0000-0000-0000F9080000}"/>
    <cellStyle name="Percent" xfId="1999" builtinId="5"/>
    <cellStyle name="Percent [0]" xfId="2411" xr:uid="{00000000-0005-0000-0000-0000FA080000}"/>
    <cellStyle name="Percent [00]" xfId="2412" xr:uid="{00000000-0005-0000-0000-0000FB080000}"/>
    <cellStyle name="Percent [2]" xfId="2413" xr:uid="{00000000-0005-0000-0000-0000FC080000}"/>
    <cellStyle name="Percent 10" xfId="2094" xr:uid="{00000000-0005-0000-0000-0000FD080000}"/>
    <cellStyle name="Percent 10 2" xfId="2095" xr:uid="{00000000-0005-0000-0000-0000FE080000}"/>
    <cellStyle name="Percent 10 2 2" xfId="2414" xr:uid="{00000000-0005-0000-0000-0000FF080000}"/>
    <cellStyle name="Percent 10 3" xfId="2415" xr:uid="{00000000-0005-0000-0000-000000090000}"/>
    <cellStyle name="Percent 11" xfId="2096" xr:uid="{00000000-0005-0000-0000-000001090000}"/>
    <cellStyle name="Percent 11 2" xfId="2097" xr:uid="{00000000-0005-0000-0000-000002090000}"/>
    <cellStyle name="Percent 12" xfId="2098" xr:uid="{00000000-0005-0000-0000-000003090000}"/>
    <cellStyle name="Percent 12 2" xfId="2416" xr:uid="{00000000-0005-0000-0000-000004090000}"/>
    <cellStyle name="Percent 13" xfId="2134" xr:uid="{00000000-0005-0000-0000-000005090000}"/>
    <cellStyle name="Percent 14" xfId="2417" xr:uid="{00000000-0005-0000-0000-000006090000}"/>
    <cellStyle name="Percent 15" xfId="2418" xr:uid="{00000000-0005-0000-0000-000007090000}"/>
    <cellStyle name="Percent 15 2" xfId="2419" xr:uid="{00000000-0005-0000-0000-000008090000}"/>
    <cellStyle name="Percent 16" xfId="2420" xr:uid="{00000000-0005-0000-0000-000009090000}"/>
    <cellStyle name="Percent 16 2" xfId="2421" xr:uid="{00000000-0005-0000-0000-00000A090000}"/>
    <cellStyle name="Percent 17" xfId="2422" xr:uid="{00000000-0005-0000-0000-00000B090000}"/>
    <cellStyle name="Percent 17 2" xfId="2423" xr:uid="{00000000-0005-0000-0000-00000C090000}"/>
    <cellStyle name="Percent 18" xfId="2424" xr:uid="{00000000-0005-0000-0000-00000D090000}"/>
    <cellStyle name="Percent 19" xfId="2425" xr:uid="{00000000-0005-0000-0000-00000E090000}"/>
    <cellStyle name="Percent 19 2" xfId="2426" xr:uid="{00000000-0005-0000-0000-00000F090000}"/>
    <cellStyle name="Percent 2" xfId="54" xr:uid="{00000000-0005-0000-0000-0000C7070000}"/>
    <cellStyle name="Percent 2 10" xfId="2005" xr:uid="{00000000-0005-0000-0000-0000C7070000}"/>
    <cellStyle name="Percent 2 2" xfId="2100" xr:uid="{00000000-0005-0000-0000-000011090000}"/>
    <cellStyle name="Percent 2 2 10" xfId="2427" xr:uid="{00000000-0005-0000-0000-000012090000}"/>
    <cellStyle name="Percent 2 2 10 2" xfId="2428" xr:uid="{00000000-0005-0000-0000-000013090000}"/>
    <cellStyle name="Percent 2 2 11" xfId="2429" xr:uid="{00000000-0005-0000-0000-000014090000}"/>
    <cellStyle name="Percent 2 2 12" xfId="2430" xr:uid="{00000000-0005-0000-0000-000015090000}"/>
    <cellStyle name="Percent 2 2 13" xfId="2431" xr:uid="{00000000-0005-0000-0000-000016090000}"/>
    <cellStyle name="Percent 2 2 2" xfId="2432" xr:uid="{00000000-0005-0000-0000-000017090000}"/>
    <cellStyle name="Percent 2 2 2 2" xfId="2433" xr:uid="{00000000-0005-0000-0000-000018090000}"/>
    <cellStyle name="Percent 2 2 2 3" xfId="2434" xr:uid="{00000000-0005-0000-0000-000019090000}"/>
    <cellStyle name="Percent 2 2 2 4" xfId="2435" xr:uid="{00000000-0005-0000-0000-00001A090000}"/>
    <cellStyle name="Percent 2 2 3" xfId="2436" xr:uid="{00000000-0005-0000-0000-00001B090000}"/>
    <cellStyle name="Percent 2 2 4" xfId="2437" xr:uid="{00000000-0005-0000-0000-00001C090000}"/>
    <cellStyle name="Percent 2 2 5" xfId="2438" xr:uid="{00000000-0005-0000-0000-00001D090000}"/>
    <cellStyle name="Percent 2 2 6" xfId="2439" xr:uid="{00000000-0005-0000-0000-00001E090000}"/>
    <cellStyle name="Percent 2 2 6 2" xfId="2440" xr:uid="{00000000-0005-0000-0000-00001F090000}"/>
    <cellStyle name="Percent 2 2 7" xfId="2441" xr:uid="{00000000-0005-0000-0000-000020090000}"/>
    <cellStyle name="Percent 2 2 7 2" xfId="2442" xr:uid="{00000000-0005-0000-0000-000021090000}"/>
    <cellStyle name="Percent 2 2 8" xfId="2443" xr:uid="{00000000-0005-0000-0000-000022090000}"/>
    <cellStyle name="Percent 2 2 8 2" xfId="2444" xr:uid="{00000000-0005-0000-0000-000023090000}"/>
    <cellStyle name="Percent 2 2 9" xfId="2445" xr:uid="{00000000-0005-0000-0000-000024090000}"/>
    <cellStyle name="Percent 2 2 9 2" xfId="2446" xr:uid="{00000000-0005-0000-0000-000025090000}"/>
    <cellStyle name="Percent 2 3" xfId="2101" xr:uid="{00000000-0005-0000-0000-000026090000}"/>
    <cellStyle name="Percent 2 3 2" xfId="2447" xr:uid="{00000000-0005-0000-0000-000027090000}"/>
    <cellStyle name="Percent 2 3 3" xfId="2448" xr:uid="{00000000-0005-0000-0000-000028090000}"/>
    <cellStyle name="Percent 2 3 4" xfId="2449" xr:uid="{00000000-0005-0000-0000-000029090000}"/>
    <cellStyle name="Percent 2 3 5" xfId="2450" xr:uid="{00000000-0005-0000-0000-00002A090000}"/>
    <cellStyle name="Percent 2 4" xfId="2102" xr:uid="{00000000-0005-0000-0000-00002B090000}"/>
    <cellStyle name="Percent 2 4 2" xfId="2451" xr:uid="{00000000-0005-0000-0000-00002C090000}"/>
    <cellStyle name="Percent 2 5" xfId="2452" xr:uid="{00000000-0005-0000-0000-00002D090000}"/>
    <cellStyle name="Percent 2 6" xfId="2453" xr:uid="{00000000-0005-0000-0000-00002E090000}"/>
    <cellStyle name="Percent 2 6 2" xfId="2454" xr:uid="{00000000-0005-0000-0000-00002F090000}"/>
    <cellStyle name="Percent 2 6 3" xfId="2455" xr:uid="{00000000-0005-0000-0000-000030090000}"/>
    <cellStyle name="Percent 2 6 4" xfId="2456" xr:uid="{00000000-0005-0000-0000-000031090000}"/>
    <cellStyle name="Percent 2 7" xfId="2457" xr:uid="{00000000-0005-0000-0000-000032090000}"/>
    <cellStyle name="Percent 2 8" xfId="2458" xr:uid="{00000000-0005-0000-0000-000033090000}"/>
    <cellStyle name="Percent 2 9" xfId="2099" xr:uid="{00000000-0005-0000-0000-000010090000}"/>
    <cellStyle name="Percent 20" xfId="2459" xr:uid="{00000000-0005-0000-0000-000034090000}"/>
    <cellStyle name="Percent 21" xfId="2460" xr:uid="{00000000-0005-0000-0000-000035090000}"/>
    <cellStyle name="Percent 22" xfId="2461" xr:uid="{00000000-0005-0000-0000-000036090000}"/>
    <cellStyle name="Percent 3" xfId="53" xr:uid="{00000000-0005-0000-0000-0000C8070000}"/>
    <cellStyle name="Percent 3 10" xfId="2103" xr:uid="{00000000-0005-0000-0000-000037090000}"/>
    <cellStyle name="Percent 3 11" xfId="2004" xr:uid="{00000000-0005-0000-0000-0000C8070000}"/>
    <cellStyle name="Percent 3 2" xfId="2104" xr:uid="{00000000-0005-0000-0000-000038090000}"/>
    <cellStyle name="Percent 3 2 2" xfId="2105" xr:uid="{00000000-0005-0000-0000-000039090000}"/>
    <cellStyle name="Percent 3 2 2 2" xfId="2106" xr:uid="{00000000-0005-0000-0000-00003A090000}"/>
    <cellStyle name="Percent 3 2 3" xfId="2107" xr:uid="{00000000-0005-0000-0000-00003B090000}"/>
    <cellStyle name="Percent 3 3" xfId="2108" xr:uid="{00000000-0005-0000-0000-00003C090000}"/>
    <cellStyle name="Percent 3 3 2" xfId="2109" xr:uid="{00000000-0005-0000-0000-00003D090000}"/>
    <cellStyle name="Percent 3 4" xfId="2110" xr:uid="{00000000-0005-0000-0000-00003E090000}"/>
    <cellStyle name="Percent 3 5" xfId="2462" xr:uid="{00000000-0005-0000-0000-00003F090000}"/>
    <cellStyle name="Percent 3 6" xfId="2463" xr:uid="{00000000-0005-0000-0000-000040090000}"/>
    <cellStyle name="Percent 3 7" xfId="2464" xr:uid="{00000000-0005-0000-0000-000041090000}"/>
    <cellStyle name="Percent 3 8" xfId="2465" xr:uid="{00000000-0005-0000-0000-000042090000}"/>
    <cellStyle name="Percent 3 9" xfId="2466" xr:uid="{00000000-0005-0000-0000-000043090000}"/>
    <cellStyle name="Percent 4" xfId="1994" xr:uid="{00000000-0005-0000-0000-0000C9070000}"/>
    <cellStyle name="Percent 4 2" xfId="2112" xr:uid="{00000000-0005-0000-0000-000045090000}"/>
    <cellStyle name="Percent 4 2 2" xfId="2113" xr:uid="{00000000-0005-0000-0000-000046090000}"/>
    <cellStyle name="Percent 4 3" xfId="2114" xr:uid="{00000000-0005-0000-0000-000047090000}"/>
    <cellStyle name="Percent 4 4" xfId="2115" xr:uid="{00000000-0005-0000-0000-000048090000}"/>
    <cellStyle name="Percent 4 5" xfId="2467" xr:uid="{00000000-0005-0000-0000-000049090000}"/>
    <cellStyle name="Percent 4 6" xfId="2111" xr:uid="{00000000-0005-0000-0000-000044090000}"/>
    <cellStyle name="Percent 5" xfId="2116" xr:uid="{00000000-0005-0000-0000-00004A090000}"/>
    <cellStyle name="Percent 5 2" xfId="2117" xr:uid="{00000000-0005-0000-0000-00004B090000}"/>
    <cellStyle name="Percent 5 2 2" xfId="2118" xr:uid="{00000000-0005-0000-0000-00004C090000}"/>
    <cellStyle name="Percent 5 2 2 2" xfId="2119" xr:uid="{00000000-0005-0000-0000-00004D090000}"/>
    <cellStyle name="Percent 5 2 3" xfId="2120" xr:uid="{00000000-0005-0000-0000-00004E090000}"/>
    <cellStyle name="Percent 5 3" xfId="2121" xr:uid="{00000000-0005-0000-0000-00004F090000}"/>
    <cellStyle name="Percent 5 3 2" xfId="2122" xr:uid="{00000000-0005-0000-0000-000050090000}"/>
    <cellStyle name="Percent 5 4" xfId="2123" xr:uid="{00000000-0005-0000-0000-000051090000}"/>
    <cellStyle name="Percent 6" xfId="2124" xr:uid="{00000000-0005-0000-0000-000052090000}"/>
    <cellStyle name="Percent 6 2" xfId="2125" xr:uid="{00000000-0005-0000-0000-000053090000}"/>
    <cellStyle name="Percent 6 2 2" xfId="2126" xr:uid="{00000000-0005-0000-0000-000054090000}"/>
    <cellStyle name="Percent 6 3" xfId="2127" xr:uid="{00000000-0005-0000-0000-000055090000}"/>
    <cellStyle name="Percent 7" xfId="2128" xr:uid="{00000000-0005-0000-0000-000056090000}"/>
    <cellStyle name="Percent 7 2" xfId="2129" xr:uid="{00000000-0005-0000-0000-000057090000}"/>
    <cellStyle name="Percent 8" xfId="2130" xr:uid="{00000000-0005-0000-0000-000058090000}"/>
    <cellStyle name="Percent 8 2" xfId="2468" xr:uid="{00000000-0005-0000-0000-000059090000}"/>
    <cellStyle name="Percent 9" xfId="2131" xr:uid="{00000000-0005-0000-0000-00005A090000}"/>
    <cellStyle name="Percent 9 2" xfId="2469" xr:uid="{00000000-0005-0000-0000-00005B090000}"/>
    <cellStyle name="Percent 9 3" xfId="2470" xr:uid="{00000000-0005-0000-0000-00005C090000}"/>
    <cellStyle name="PrePop Currency (0)" xfId="2471" xr:uid="{00000000-0005-0000-0000-00005D090000}"/>
    <cellStyle name="PrePop Currency (2)" xfId="2472" xr:uid="{00000000-0005-0000-0000-00005E090000}"/>
    <cellStyle name="PrePop Units (0)" xfId="2473" xr:uid="{00000000-0005-0000-0000-00005F090000}"/>
    <cellStyle name="PrePop Units (1)" xfId="2474" xr:uid="{00000000-0005-0000-0000-000060090000}"/>
    <cellStyle name="PrePop Units (2)" xfId="2475" xr:uid="{00000000-0005-0000-0000-000061090000}"/>
    <cellStyle name="RowLabel" xfId="2476" xr:uid="{00000000-0005-0000-0000-000062090000}"/>
    <cellStyle name="Text Indent A" xfId="2477" xr:uid="{00000000-0005-0000-0000-000063090000}"/>
    <cellStyle name="Text Indent B" xfId="2478" xr:uid="{00000000-0005-0000-0000-000064090000}"/>
    <cellStyle name="Text Indent C" xfId="2479" xr:uid="{00000000-0005-0000-0000-000065090000}"/>
    <cellStyle name="Title" xfId="2" builtinId="15" customBuiltin="1"/>
    <cellStyle name="Title 2" xfId="1995" xr:uid="{00000000-0005-0000-0000-0000CB070000}"/>
    <cellStyle name="Total" xfId="18" builtinId="25" customBuiltin="1"/>
    <cellStyle name="Total 2" xfId="1996" xr:uid="{00000000-0005-0000-0000-0000CD070000}"/>
    <cellStyle name="Total 2 2" xfId="2480" xr:uid="{00000000-0005-0000-0000-000067090000}"/>
    <cellStyle name="Unprot" xfId="2481" xr:uid="{00000000-0005-0000-0000-000068090000}"/>
    <cellStyle name="Unprot 2" xfId="2482" xr:uid="{00000000-0005-0000-0000-000069090000}"/>
    <cellStyle name="Unprot$" xfId="2483" xr:uid="{00000000-0005-0000-0000-00006A090000}"/>
    <cellStyle name="Unprotect" xfId="2484" xr:uid="{00000000-0005-0000-0000-00006B090000}"/>
    <cellStyle name="Warning Text" xfId="15" builtinId="11" customBuiltin="1"/>
    <cellStyle name="Warning Text 2" xfId="1997" xr:uid="{00000000-0005-0000-0000-0000CF07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s>
  <tableStyles count="0" defaultTableStyle="TableStyleMedium2" defaultPivotStyle="PivotStyleLight16"/>
  <colors>
    <mruColors>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47625</xdr:rowOff>
    </xdr:from>
    <xdr:to>
      <xdr:col>1</xdr:col>
      <xdr:colOff>539750</xdr:colOff>
      <xdr:row>5</xdr:row>
      <xdr:rowOff>57150</xdr:rowOff>
    </xdr:to>
    <xdr:pic>
      <xdr:nvPicPr>
        <xdr:cNvPr id="4" name="Picture 3">
          <a:extLst>
            <a:ext uri="{FF2B5EF4-FFF2-40B4-BE49-F238E27FC236}">
              <a16:creationId xmlns:a16="http://schemas.microsoft.com/office/drawing/2014/main" id="{70B608AC-EA95-4E7B-9E11-D1529374E8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47625"/>
          <a:ext cx="4514850"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5</xdr:row>
      <xdr:rowOff>0</xdr:rowOff>
    </xdr:from>
    <xdr:to>
      <xdr:col>11</xdr:col>
      <xdr:colOff>76200</xdr:colOff>
      <xdr:row>39</xdr:row>
      <xdr:rowOff>170774</xdr:rowOff>
    </xdr:to>
    <xdr:pic>
      <xdr:nvPicPr>
        <xdr:cNvPr id="2" name="Picture 1">
          <a:extLst>
            <a:ext uri="{FF2B5EF4-FFF2-40B4-BE49-F238E27FC236}">
              <a16:creationId xmlns:a16="http://schemas.microsoft.com/office/drawing/2014/main" id="{007BF92D-1292-4B93-8561-FF66A9CA7636}"/>
            </a:ext>
          </a:extLst>
        </xdr:cNvPr>
        <xdr:cNvPicPr>
          <a:picLocks noChangeAspect="1"/>
        </xdr:cNvPicPr>
      </xdr:nvPicPr>
      <xdr:blipFill>
        <a:blip xmlns:r="http://schemas.openxmlformats.org/officeDocument/2006/relationships" r:embed="rId1"/>
        <a:stretch>
          <a:fillRect/>
        </a:stretch>
      </xdr:blipFill>
      <xdr:spPr>
        <a:xfrm>
          <a:off x="4552950" y="1362075"/>
          <a:ext cx="5410200" cy="6562049"/>
        </a:xfrm>
        <a:prstGeom prst="rect">
          <a:avLst/>
        </a:prstGeom>
      </xdr:spPr>
    </xdr:pic>
    <xdr:clientData/>
  </xdr:twoCellAnchor>
  <xdr:twoCellAnchor editAs="oneCell">
    <xdr:from>
      <xdr:col>3</xdr:col>
      <xdr:colOff>0</xdr:colOff>
      <xdr:row>40</xdr:row>
      <xdr:rowOff>180974</xdr:rowOff>
    </xdr:from>
    <xdr:to>
      <xdr:col>11</xdr:col>
      <xdr:colOff>266700</xdr:colOff>
      <xdr:row>90</xdr:row>
      <xdr:rowOff>18061</xdr:rowOff>
    </xdr:to>
    <xdr:pic>
      <xdr:nvPicPr>
        <xdr:cNvPr id="4" name="Picture 3">
          <a:extLst>
            <a:ext uri="{FF2B5EF4-FFF2-40B4-BE49-F238E27FC236}">
              <a16:creationId xmlns:a16="http://schemas.microsoft.com/office/drawing/2014/main" id="{CC29B39A-2352-4ED1-A826-E21E6D2478D8}"/>
            </a:ext>
          </a:extLst>
        </xdr:cNvPr>
        <xdr:cNvPicPr>
          <a:picLocks noChangeAspect="1"/>
        </xdr:cNvPicPr>
      </xdr:nvPicPr>
      <xdr:blipFill>
        <a:blip xmlns:r="http://schemas.openxmlformats.org/officeDocument/2006/relationships" r:embed="rId2"/>
        <a:stretch>
          <a:fillRect/>
        </a:stretch>
      </xdr:blipFill>
      <xdr:spPr>
        <a:xfrm>
          <a:off x="4552950" y="8115299"/>
          <a:ext cx="5600700" cy="8885837"/>
        </a:xfrm>
        <a:prstGeom prst="rect">
          <a:avLst/>
        </a:prstGeom>
      </xdr:spPr>
    </xdr:pic>
    <xdr:clientData/>
  </xdr:twoCellAnchor>
  <xdr:twoCellAnchor editAs="oneCell">
    <xdr:from>
      <xdr:col>13</xdr:col>
      <xdr:colOff>0</xdr:colOff>
      <xdr:row>4</xdr:row>
      <xdr:rowOff>0</xdr:rowOff>
    </xdr:from>
    <xdr:to>
      <xdr:col>21</xdr:col>
      <xdr:colOff>304800</xdr:colOff>
      <xdr:row>52</xdr:row>
      <xdr:rowOff>124719</xdr:rowOff>
    </xdr:to>
    <xdr:pic>
      <xdr:nvPicPr>
        <xdr:cNvPr id="6" name="Picture 5">
          <a:extLst>
            <a:ext uri="{FF2B5EF4-FFF2-40B4-BE49-F238E27FC236}">
              <a16:creationId xmlns:a16="http://schemas.microsoft.com/office/drawing/2014/main" id="{FF113CC3-BBBE-4B76-BFFC-7FAB736EFD88}"/>
            </a:ext>
          </a:extLst>
        </xdr:cNvPr>
        <xdr:cNvPicPr>
          <a:picLocks noChangeAspect="1"/>
        </xdr:cNvPicPr>
      </xdr:nvPicPr>
      <xdr:blipFill>
        <a:blip xmlns:r="http://schemas.openxmlformats.org/officeDocument/2006/relationships" r:embed="rId3"/>
        <a:stretch>
          <a:fillRect/>
        </a:stretch>
      </xdr:blipFill>
      <xdr:spPr>
        <a:xfrm>
          <a:off x="10458450" y="1181100"/>
          <a:ext cx="5638800" cy="9049644"/>
        </a:xfrm>
        <a:prstGeom prst="rect">
          <a:avLst/>
        </a:prstGeom>
      </xdr:spPr>
    </xdr:pic>
    <xdr:clientData/>
  </xdr:twoCellAnchor>
  <xdr:twoCellAnchor editAs="oneCell">
    <xdr:from>
      <xdr:col>12</xdr:col>
      <xdr:colOff>219074</xdr:colOff>
      <xdr:row>54</xdr:row>
      <xdr:rowOff>0</xdr:rowOff>
    </xdr:from>
    <xdr:to>
      <xdr:col>21</xdr:col>
      <xdr:colOff>257174</xdr:colOff>
      <xdr:row>104</xdr:row>
      <xdr:rowOff>81580</xdr:rowOff>
    </xdr:to>
    <xdr:pic>
      <xdr:nvPicPr>
        <xdr:cNvPr id="8" name="Picture 7">
          <a:extLst>
            <a:ext uri="{FF2B5EF4-FFF2-40B4-BE49-F238E27FC236}">
              <a16:creationId xmlns:a16="http://schemas.microsoft.com/office/drawing/2014/main" id="{0A86B5DC-4C27-40A0-93B6-1429916AC80E}"/>
            </a:ext>
          </a:extLst>
        </xdr:cNvPr>
        <xdr:cNvPicPr>
          <a:picLocks noChangeAspect="1"/>
        </xdr:cNvPicPr>
      </xdr:nvPicPr>
      <xdr:blipFill>
        <a:blip xmlns:r="http://schemas.openxmlformats.org/officeDocument/2006/relationships" r:embed="rId4"/>
        <a:stretch>
          <a:fillRect/>
        </a:stretch>
      </xdr:blipFill>
      <xdr:spPr>
        <a:xfrm>
          <a:off x="10458449" y="10467975"/>
          <a:ext cx="5591175" cy="9130330"/>
        </a:xfrm>
        <a:prstGeom prst="rect">
          <a:avLst/>
        </a:prstGeom>
      </xdr:spPr>
    </xdr:pic>
    <xdr:clientData/>
  </xdr:twoCellAnchor>
  <xdr:twoCellAnchor editAs="oneCell">
    <xdr:from>
      <xdr:col>13</xdr:col>
      <xdr:colOff>0</xdr:colOff>
      <xdr:row>105</xdr:row>
      <xdr:rowOff>0</xdr:rowOff>
    </xdr:from>
    <xdr:to>
      <xdr:col>21</xdr:col>
      <xdr:colOff>310192</xdr:colOff>
      <xdr:row>125</xdr:row>
      <xdr:rowOff>28575</xdr:rowOff>
    </xdr:to>
    <xdr:pic>
      <xdr:nvPicPr>
        <xdr:cNvPr id="10" name="Picture 9">
          <a:extLst>
            <a:ext uri="{FF2B5EF4-FFF2-40B4-BE49-F238E27FC236}">
              <a16:creationId xmlns:a16="http://schemas.microsoft.com/office/drawing/2014/main" id="{888FBB4A-8EE8-41AE-AB83-D1CE044477BA}"/>
            </a:ext>
          </a:extLst>
        </xdr:cNvPr>
        <xdr:cNvPicPr>
          <a:picLocks noChangeAspect="1"/>
        </xdr:cNvPicPr>
      </xdr:nvPicPr>
      <xdr:blipFill>
        <a:blip xmlns:r="http://schemas.openxmlformats.org/officeDocument/2006/relationships" r:embed="rId5"/>
        <a:stretch>
          <a:fillRect/>
        </a:stretch>
      </xdr:blipFill>
      <xdr:spPr>
        <a:xfrm>
          <a:off x="10458450" y="19697700"/>
          <a:ext cx="5644192" cy="3648075"/>
        </a:xfrm>
        <a:prstGeom prst="rect">
          <a:avLst/>
        </a:prstGeom>
      </xdr:spPr>
    </xdr:pic>
    <xdr:clientData/>
  </xdr:twoCellAnchor>
  <xdr:twoCellAnchor editAs="oneCell">
    <xdr:from>
      <xdr:col>23</xdr:col>
      <xdr:colOff>142874</xdr:colOff>
      <xdr:row>4</xdr:row>
      <xdr:rowOff>57150</xdr:rowOff>
    </xdr:from>
    <xdr:to>
      <xdr:col>31</xdr:col>
      <xdr:colOff>76199</xdr:colOff>
      <xdr:row>49</xdr:row>
      <xdr:rowOff>96434</xdr:rowOff>
    </xdr:to>
    <xdr:pic>
      <xdr:nvPicPr>
        <xdr:cNvPr id="12" name="Picture 11">
          <a:extLst>
            <a:ext uri="{FF2B5EF4-FFF2-40B4-BE49-F238E27FC236}">
              <a16:creationId xmlns:a16="http://schemas.microsoft.com/office/drawing/2014/main" id="{D2F58C48-D6BB-40C8-99E2-562566D2C363}"/>
            </a:ext>
          </a:extLst>
        </xdr:cNvPr>
        <xdr:cNvPicPr>
          <a:picLocks noChangeAspect="1"/>
        </xdr:cNvPicPr>
      </xdr:nvPicPr>
      <xdr:blipFill>
        <a:blip xmlns:r="http://schemas.openxmlformats.org/officeDocument/2006/relationships" r:embed="rId6"/>
        <a:stretch>
          <a:fillRect/>
        </a:stretch>
      </xdr:blipFill>
      <xdr:spPr>
        <a:xfrm>
          <a:off x="16516349" y="1238250"/>
          <a:ext cx="5267325" cy="8421284"/>
        </a:xfrm>
        <a:prstGeom prst="rect">
          <a:avLst/>
        </a:prstGeom>
      </xdr:spPr>
    </xdr:pic>
    <xdr:clientData/>
  </xdr:twoCellAnchor>
  <xdr:twoCellAnchor editAs="oneCell">
    <xdr:from>
      <xdr:col>23</xdr:col>
      <xdr:colOff>0</xdr:colOff>
      <xdr:row>50</xdr:row>
      <xdr:rowOff>0</xdr:rowOff>
    </xdr:from>
    <xdr:to>
      <xdr:col>31</xdr:col>
      <xdr:colOff>47625</xdr:colOff>
      <xdr:row>81</xdr:row>
      <xdr:rowOff>180271</xdr:rowOff>
    </xdr:to>
    <xdr:pic>
      <xdr:nvPicPr>
        <xdr:cNvPr id="14" name="Picture 13">
          <a:extLst>
            <a:ext uri="{FF2B5EF4-FFF2-40B4-BE49-F238E27FC236}">
              <a16:creationId xmlns:a16="http://schemas.microsoft.com/office/drawing/2014/main" id="{11F53382-36E8-4F99-B8ED-A7C575668A5B}"/>
            </a:ext>
          </a:extLst>
        </xdr:cNvPr>
        <xdr:cNvPicPr>
          <a:picLocks noChangeAspect="1"/>
        </xdr:cNvPicPr>
      </xdr:nvPicPr>
      <xdr:blipFill>
        <a:blip xmlns:r="http://schemas.openxmlformats.org/officeDocument/2006/relationships" r:embed="rId7"/>
        <a:stretch>
          <a:fillRect/>
        </a:stretch>
      </xdr:blipFill>
      <xdr:spPr>
        <a:xfrm>
          <a:off x="16373475" y="9744075"/>
          <a:ext cx="5381625" cy="5790496"/>
        </a:xfrm>
        <a:prstGeom prst="rect">
          <a:avLst/>
        </a:prstGeom>
      </xdr:spPr>
    </xdr:pic>
    <xdr:clientData/>
  </xdr:twoCellAnchor>
  <xdr:twoCellAnchor editAs="oneCell">
    <xdr:from>
      <xdr:col>33</xdr:col>
      <xdr:colOff>0</xdr:colOff>
      <xdr:row>5</xdr:row>
      <xdr:rowOff>0</xdr:rowOff>
    </xdr:from>
    <xdr:to>
      <xdr:col>41</xdr:col>
      <xdr:colOff>552450</xdr:colOff>
      <xdr:row>53</xdr:row>
      <xdr:rowOff>114149</xdr:rowOff>
    </xdr:to>
    <xdr:pic>
      <xdr:nvPicPr>
        <xdr:cNvPr id="16" name="Picture 15">
          <a:extLst>
            <a:ext uri="{FF2B5EF4-FFF2-40B4-BE49-F238E27FC236}">
              <a16:creationId xmlns:a16="http://schemas.microsoft.com/office/drawing/2014/main" id="{5DE7DC1F-4AF6-4811-A1F4-5D99BB10DEC0}"/>
            </a:ext>
          </a:extLst>
        </xdr:cNvPr>
        <xdr:cNvPicPr>
          <a:picLocks noChangeAspect="1"/>
        </xdr:cNvPicPr>
      </xdr:nvPicPr>
      <xdr:blipFill>
        <a:blip xmlns:r="http://schemas.openxmlformats.org/officeDocument/2006/relationships" r:embed="rId8"/>
        <a:stretch>
          <a:fillRect/>
        </a:stretch>
      </xdr:blipFill>
      <xdr:spPr>
        <a:xfrm>
          <a:off x="22374225" y="1362075"/>
          <a:ext cx="5886450" cy="9039074"/>
        </a:xfrm>
        <a:prstGeom prst="rect">
          <a:avLst/>
        </a:prstGeom>
      </xdr:spPr>
    </xdr:pic>
    <xdr:clientData/>
  </xdr:twoCellAnchor>
  <xdr:twoCellAnchor editAs="oneCell">
    <xdr:from>
      <xdr:col>33</xdr:col>
      <xdr:colOff>0</xdr:colOff>
      <xdr:row>54</xdr:row>
      <xdr:rowOff>0</xdr:rowOff>
    </xdr:from>
    <xdr:to>
      <xdr:col>41</xdr:col>
      <xdr:colOff>400050</xdr:colOff>
      <xdr:row>69</xdr:row>
      <xdr:rowOff>175615</xdr:rowOff>
    </xdr:to>
    <xdr:pic>
      <xdr:nvPicPr>
        <xdr:cNvPr id="18" name="Picture 17">
          <a:extLst>
            <a:ext uri="{FF2B5EF4-FFF2-40B4-BE49-F238E27FC236}">
              <a16:creationId xmlns:a16="http://schemas.microsoft.com/office/drawing/2014/main" id="{5CD9CF9D-37D1-473F-8362-8ECC6762C50E}"/>
            </a:ext>
          </a:extLst>
        </xdr:cNvPr>
        <xdr:cNvPicPr>
          <a:picLocks noChangeAspect="1"/>
        </xdr:cNvPicPr>
      </xdr:nvPicPr>
      <xdr:blipFill>
        <a:blip xmlns:r="http://schemas.openxmlformats.org/officeDocument/2006/relationships" r:embed="rId9"/>
        <a:stretch>
          <a:fillRect/>
        </a:stretch>
      </xdr:blipFill>
      <xdr:spPr>
        <a:xfrm>
          <a:off x="22374225" y="10467975"/>
          <a:ext cx="5734050" cy="2890240"/>
        </a:xfrm>
        <a:prstGeom prst="rect">
          <a:avLst/>
        </a:prstGeom>
      </xdr:spPr>
    </xdr:pic>
    <xdr:clientData/>
  </xdr:twoCellAnchor>
  <xdr:twoCellAnchor editAs="oneCell">
    <xdr:from>
      <xdr:col>32</xdr:col>
      <xdr:colOff>342899</xdr:colOff>
      <xdr:row>70</xdr:row>
      <xdr:rowOff>0</xdr:rowOff>
    </xdr:from>
    <xdr:to>
      <xdr:col>41</xdr:col>
      <xdr:colOff>581024</xdr:colOff>
      <xdr:row>122</xdr:row>
      <xdr:rowOff>138711</xdr:rowOff>
    </xdr:to>
    <xdr:pic>
      <xdr:nvPicPr>
        <xdr:cNvPr id="20" name="Picture 19">
          <a:extLst>
            <a:ext uri="{FF2B5EF4-FFF2-40B4-BE49-F238E27FC236}">
              <a16:creationId xmlns:a16="http://schemas.microsoft.com/office/drawing/2014/main" id="{AD15C89F-CBB3-40A1-8D9E-31B795662B72}"/>
            </a:ext>
          </a:extLst>
        </xdr:cNvPr>
        <xdr:cNvPicPr>
          <a:picLocks noChangeAspect="1"/>
        </xdr:cNvPicPr>
      </xdr:nvPicPr>
      <xdr:blipFill>
        <a:blip xmlns:r="http://schemas.openxmlformats.org/officeDocument/2006/relationships" r:embed="rId10"/>
        <a:stretch>
          <a:fillRect/>
        </a:stretch>
      </xdr:blipFill>
      <xdr:spPr>
        <a:xfrm>
          <a:off x="22374224" y="13363575"/>
          <a:ext cx="5915025" cy="9549411"/>
        </a:xfrm>
        <a:prstGeom prst="rect">
          <a:avLst/>
        </a:prstGeom>
      </xdr:spPr>
    </xdr:pic>
    <xdr:clientData/>
  </xdr:twoCellAnchor>
  <xdr:twoCellAnchor editAs="oneCell">
    <xdr:from>
      <xdr:col>33</xdr:col>
      <xdr:colOff>47624</xdr:colOff>
      <xdr:row>122</xdr:row>
      <xdr:rowOff>133350</xdr:rowOff>
    </xdr:from>
    <xdr:to>
      <xdr:col>41</xdr:col>
      <xdr:colOff>517436</xdr:colOff>
      <xdr:row>146</xdr:row>
      <xdr:rowOff>38100</xdr:rowOff>
    </xdr:to>
    <xdr:pic>
      <xdr:nvPicPr>
        <xdr:cNvPr id="44" name="Picture 43">
          <a:extLst>
            <a:ext uri="{FF2B5EF4-FFF2-40B4-BE49-F238E27FC236}">
              <a16:creationId xmlns:a16="http://schemas.microsoft.com/office/drawing/2014/main" id="{6FFE5598-25F6-425C-87D9-7FD8D1EE7E5C}"/>
            </a:ext>
          </a:extLst>
        </xdr:cNvPr>
        <xdr:cNvPicPr>
          <a:picLocks noChangeAspect="1"/>
        </xdr:cNvPicPr>
      </xdr:nvPicPr>
      <xdr:blipFill>
        <a:blip xmlns:r="http://schemas.openxmlformats.org/officeDocument/2006/relationships" r:embed="rId11"/>
        <a:stretch>
          <a:fillRect/>
        </a:stretch>
      </xdr:blipFill>
      <xdr:spPr>
        <a:xfrm>
          <a:off x="22421849" y="22907625"/>
          <a:ext cx="5803812" cy="4248150"/>
        </a:xfrm>
        <a:prstGeom prst="rect">
          <a:avLst/>
        </a:prstGeom>
      </xdr:spPr>
    </xdr:pic>
    <xdr:clientData/>
  </xdr:twoCellAnchor>
  <xdr:twoCellAnchor editAs="oneCell">
    <xdr:from>
      <xdr:col>43</xdr:col>
      <xdr:colOff>0</xdr:colOff>
      <xdr:row>4</xdr:row>
      <xdr:rowOff>180974</xdr:rowOff>
    </xdr:from>
    <xdr:to>
      <xdr:col>52</xdr:col>
      <xdr:colOff>114300</xdr:colOff>
      <xdr:row>37</xdr:row>
      <xdr:rowOff>134841</xdr:rowOff>
    </xdr:to>
    <xdr:pic>
      <xdr:nvPicPr>
        <xdr:cNvPr id="45" name="Picture 44">
          <a:extLst>
            <a:ext uri="{FF2B5EF4-FFF2-40B4-BE49-F238E27FC236}">
              <a16:creationId xmlns:a16="http://schemas.microsoft.com/office/drawing/2014/main" id="{DB64D892-3B3B-4514-8C7D-D899F7F7C387}"/>
            </a:ext>
          </a:extLst>
        </xdr:cNvPr>
        <xdr:cNvPicPr>
          <a:picLocks noChangeAspect="1"/>
        </xdr:cNvPicPr>
      </xdr:nvPicPr>
      <xdr:blipFill>
        <a:blip xmlns:r="http://schemas.openxmlformats.org/officeDocument/2006/relationships" r:embed="rId12"/>
        <a:stretch>
          <a:fillRect/>
        </a:stretch>
      </xdr:blipFill>
      <xdr:spPr>
        <a:xfrm>
          <a:off x="28717875" y="1362074"/>
          <a:ext cx="6115050" cy="6164167"/>
        </a:xfrm>
        <a:prstGeom prst="rect">
          <a:avLst/>
        </a:prstGeom>
      </xdr:spPr>
    </xdr:pic>
    <xdr:clientData/>
  </xdr:twoCellAnchor>
  <xdr:twoCellAnchor editAs="oneCell">
    <xdr:from>
      <xdr:col>42</xdr:col>
      <xdr:colOff>342899</xdr:colOff>
      <xdr:row>38</xdr:row>
      <xdr:rowOff>0</xdr:rowOff>
    </xdr:from>
    <xdr:to>
      <xdr:col>52</xdr:col>
      <xdr:colOff>219074</xdr:colOff>
      <xdr:row>93</xdr:row>
      <xdr:rowOff>168077</xdr:rowOff>
    </xdr:to>
    <xdr:pic>
      <xdr:nvPicPr>
        <xdr:cNvPr id="46" name="Picture 45">
          <a:extLst>
            <a:ext uri="{FF2B5EF4-FFF2-40B4-BE49-F238E27FC236}">
              <a16:creationId xmlns:a16="http://schemas.microsoft.com/office/drawing/2014/main" id="{032F3D97-DADD-4FDD-8C2E-ED06296C42DD}"/>
            </a:ext>
          </a:extLst>
        </xdr:cNvPr>
        <xdr:cNvPicPr>
          <a:picLocks noChangeAspect="1"/>
        </xdr:cNvPicPr>
      </xdr:nvPicPr>
      <xdr:blipFill>
        <a:blip xmlns:r="http://schemas.openxmlformats.org/officeDocument/2006/relationships" r:embed="rId13"/>
        <a:stretch>
          <a:fillRect/>
        </a:stretch>
      </xdr:blipFill>
      <xdr:spPr>
        <a:xfrm>
          <a:off x="28717874" y="7572375"/>
          <a:ext cx="6219825" cy="10121702"/>
        </a:xfrm>
        <a:prstGeom prst="rect">
          <a:avLst/>
        </a:prstGeom>
      </xdr:spPr>
    </xdr:pic>
    <xdr:clientData/>
  </xdr:twoCellAnchor>
  <xdr:twoCellAnchor editAs="oneCell">
    <xdr:from>
      <xdr:col>43</xdr:col>
      <xdr:colOff>0</xdr:colOff>
      <xdr:row>95</xdr:row>
      <xdr:rowOff>0</xdr:rowOff>
    </xdr:from>
    <xdr:to>
      <xdr:col>52</xdr:col>
      <xdr:colOff>47625</xdr:colOff>
      <xdr:row>149</xdr:row>
      <xdr:rowOff>126987</xdr:rowOff>
    </xdr:to>
    <xdr:pic>
      <xdr:nvPicPr>
        <xdr:cNvPr id="47" name="Picture 46">
          <a:extLst>
            <a:ext uri="{FF2B5EF4-FFF2-40B4-BE49-F238E27FC236}">
              <a16:creationId xmlns:a16="http://schemas.microsoft.com/office/drawing/2014/main" id="{D7DEF8B0-A0FC-4B28-8B2F-9E5C2AFF2BCE}"/>
            </a:ext>
          </a:extLst>
        </xdr:cNvPr>
        <xdr:cNvPicPr>
          <a:picLocks noChangeAspect="1"/>
        </xdr:cNvPicPr>
      </xdr:nvPicPr>
      <xdr:blipFill>
        <a:blip xmlns:r="http://schemas.openxmlformats.org/officeDocument/2006/relationships" r:embed="rId14"/>
        <a:stretch>
          <a:fillRect/>
        </a:stretch>
      </xdr:blipFill>
      <xdr:spPr>
        <a:xfrm>
          <a:off x="28717875" y="17887950"/>
          <a:ext cx="6048375" cy="9899637"/>
        </a:xfrm>
        <a:prstGeom prst="rect">
          <a:avLst/>
        </a:prstGeom>
      </xdr:spPr>
    </xdr:pic>
    <xdr:clientData/>
  </xdr:twoCellAnchor>
  <xdr:twoCellAnchor editAs="oneCell">
    <xdr:from>
      <xdr:col>42</xdr:col>
      <xdr:colOff>342899</xdr:colOff>
      <xdr:row>150</xdr:row>
      <xdr:rowOff>0</xdr:rowOff>
    </xdr:from>
    <xdr:to>
      <xdr:col>52</xdr:col>
      <xdr:colOff>123824</xdr:colOff>
      <xdr:row>190</xdr:row>
      <xdr:rowOff>153603</xdr:rowOff>
    </xdr:to>
    <xdr:pic>
      <xdr:nvPicPr>
        <xdr:cNvPr id="48" name="Picture 47">
          <a:extLst>
            <a:ext uri="{FF2B5EF4-FFF2-40B4-BE49-F238E27FC236}">
              <a16:creationId xmlns:a16="http://schemas.microsoft.com/office/drawing/2014/main" id="{CF4752F3-4D2E-458C-86B1-FE3C7FC5F4C1}"/>
            </a:ext>
          </a:extLst>
        </xdr:cNvPr>
        <xdr:cNvPicPr>
          <a:picLocks noChangeAspect="1"/>
        </xdr:cNvPicPr>
      </xdr:nvPicPr>
      <xdr:blipFill>
        <a:blip xmlns:r="http://schemas.openxmlformats.org/officeDocument/2006/relationships" r:embed="rId15"/>
        <a:stretch>
          <a:fillRect/>
        </a:stretch>
      </xdr:blipFill>
      <xdr:spPr>
        <a:xfrm>
          <a:off x="28717874" y="27841575"/>
          <a:ext cx="6124575" cy="7392603"/>
        </a:xfrm>
        <a:prstGeom prst="rect">
          <a:avLst/>
        </a:prstGeom>
      </xdr:spPr>
    </xdr:pic>
    <xdr:clientData/>
  </xdr:twoCellAnchor>
  <xdr:twoCellAnchor editAs="oneCell">
    <xdr:from>
      <xdr:col>54</xdr:col>
      <xdr:colOff>0</xdr:colOff>
      <xdr:row>3</xdr:row>
      <xdr:rowOff>380999</xdr:rowOff>
    </xdr:from>
    <xdr:to>
      <xdr:col>62</xdr:col>
      <xdr:colOff>361950</xdr:colOff>
      <xdr:row>52</xdr:row>
      <xdr:rowOff>39003</xdr:rowOff>
    </xdr:to>
    <xdr:pic>
      <xdr:nvPicPr>
        <xdr:cNvPr id="49" name="Picture 48">
          <a:extLst>
            <a:ext uri="{FF2B5EF4-FFF2-40B4-BE49-F238E27FC236}">
              <a16:creationId xmlns:a16="http://schemas.microsoft.com/office/drawing/2014/main" id="{E04C5DDA-CEDE-46D0-A9C0-E5C420BEF73F}"/>
            </a:ext>
          </a:extLst>
        </xdr:cNvPr>
        <xdr:cNvPicPr>
          <a:picLocks noChangeAspect="1"/>
        </xdr:cNvPicPr>
      </xdr:nvPicPr>
      <xdr:blipFill>
        <a:blip xmlns:r="http://schemas.openxmlformats.org/officeDocument/2006/relationships" r:embed="rId16"/>
        <a:stretch>
          <a:fillRect/>
        </a:stretch>
      </xdr:blipFill>
      <xdr:spPr>
        <a:xfrm>
          <a:off x="35347275" y="1181099"/>
          <a:ext cx="5695950" cy="8963929"/>
        </a:xfrm>
        <a:prstGeom prst="rect">
          <a:avLst/>
        </a:prstGeom>
      </xdr:spPr>
    </xdr:pic>
    <xdr:clientData/>
  </xdr:twoCellAnchor>
  <xdr:twoCellAnchor editAs="oneCell">
    <xdr:from>
      <xdr:col>54</xdr:col>
      <xdr:colOff>0</xdr:colOff>
      <xdr:row>52</xdr:row>
      <xdr:rowOff>180974</xdr:rowOff>
    </xdr:from>
    <xdr:to>
      <xdr:col>62</xdr:col>
      <xdr:colOff>314325</xdr:colOff>
      <xdr:row>103</xdr:row>
      <xdr:rowOff>55838</xdr:rowOff>
    </xdr:to>
    <xdr:pic>
      <xdr:nvPicPr>
        <xdr:cNvPr id="50" name="Picture 49">
          <a:extLst>
            <a:ext uri="{FF2B5EF4-FFF2-40B4-BE49-F238E27FC236}">
              <a16:creationId xmlns:a16="http://schemas.microsoft.com/office/drawing/2014/main" id="{B2B95015-C4B6-488F-9E5F-D366AD201E8F}"/>
            </a:ext>
          </a:extLst>
        </xdr:cNvPr>
        <xdr:cNvPicPr>
          <a:picLocks noChangeAspect="1"/>
        </xdr:cNvPicPr>
      </xdr:nvPicPr>
      <xdr:blipFill>
        <a:blip xmlns:r="http://schemas.openxmlformats.org/officeDocument/2006/relationships" r:embed="rId17"/>
        <a:stretch>
          <a:fillRect/>
        </a:stretch>
      </xdr:blipFill>
      <xdr:spPr>
        <a:xfrm>
          <a:off x="35347275" y="10286999"/>
          <a:ext cx="5648325" cy="9104589"/>
        </a:xfrm>
        <a:prstGeom prst="rect">
          <a:avLst/>
        </a:prstGeom>
      </xdr:spPr>
    </xdr:pic>
    <xdr:clientData/>
  </xdr:twoCellAnchor>
  <xdr:twoCellAnchor editAs="oneCell">
    <xdr:from>
      <xdr:col>64</xdr:col>
      <xdr:colOff>0</xdr:colOff>
      <xdr:row>5</xdr:row>
      <xdr:rowOff>0</xdr:rowOff>
    </xdr:from>
    <xdr:to>
      <xdr:col>72</xdr:col>
      <xdr:colOff>95250</xdr:colOff>
      <xdr:row>51</xdr:row>
      <xdr:rowOff>79503</xdr:rowOff>
    </xdr:to>
    <xdr:pic>
      <xdr:nvPicPr>
        <xdr:cNvPr id="51" name="Picture 50">
          <a:extLst>
            <a:ext uri="{FF2B5EF4-FFF2-40B4-BE49-F238E27FC236}">
              <a16:creationId xmlns:a16="http://schemas.microsoft.com/office/drawing/2014/main" id="{EF38A935-7ED1-42F9-B278-EB4236000114}"/>
            </a:ext>
          </a:extLst>
        </xdr:cNvPr>
        <xdr:cNvPicPr>
          <a:picLocks noChangeAspect="1"/>
        </xdr:cNvPicPr>
      </xdr:nvPicPr>
      <xdr:blipFill>
        <a:blip xmlns:r="http://schemas.openxmlformats.org/officeDocument/2006/relationships" r:embed="rId18"/>
        <a:stretch>
          <a:fillRect/>
        </a:stretch>
      </xdr:blipFill>
      <xdr:spPr>
        <a:xfrm>
          <a:off x="41414700" y="1362075"/>
          <a:ext cx="5429250" cy="8642478"/>
        </a:xfrm>
        <a:prstGeom prst="rect">
          <a:avLst/>
        </a:prstGeom>
      </xdr:spPr>
    </xdr:pic>
    <xdr:clientData/>
  </xdr:twoCellAnchor>
  <xdr:twoCellAnchor editAs="oneCell">
    <xdr:from>
      <xdr:col>64</xdr:col>
      <xdr:colOff>0</xdr:colOff>
      <xdr:row>52</xdr:row>
      <xdr:rowOff>0</xdr:rowOff>
    </xdr:from>
    <xdr:to>
      <xdr:col>72</xdr:col>
      <xdr:colOff>323850</xdr:colOff>
      <xdr:row>102</xdr:row>
      <xdr:rowOff>101600</xdr:rowOff>
    </xdr:to>
    <xdr:pic>
      <xdr:nvPicPr>
        <xdr:cNvPr id="52" name="Picture 51">
          <a:extLst>
            <a:ext uri="{FF2B5EF4-FFF2-40B4-BE49-F238E27FC236}">
              <a16:creationId xmlns:a16="http://schemas.microsoft.com/office/drawing/2014/main" id="{17D8E5DE-54DD-436B-BA04-70B8940B1D7D}"/>
            </a:ext>
          </a:extLst>
        </xdr:cNvPr>
        <xdr:cNvPicPr>
          <a:picLocks noChangeAspect="1"/>
        </xdr:cNvPicPr>
      </xdr:nvPicPr>
      <xdr:blipFill>
        <a:blip xmlns:r="http://schemas.openxmlformats.org/officeDocument/2006/relationships" r:embed="rId19"/>
        <a:stretch>
          <a:fillRect/>
        </a:stretch>
      </xdr:blipFill>
      <xdr:spPr>
        <a:xfrm>
          <a:off x="41414700" y="10106025"/>
          <a:ext cx="5657850" cy="9150350"/>
        </a:xfrm>
        <a:prstGeom prst="rect">
          <a:avLst/>
        </a:prstGeom>
      </xdr:spPr>
    </xdr:pic>
    <xdr:clientData/>
  </xdr:twoCellAnchor>
  <xdr:twoCellAnchor editAs="oneCell">
    <xdr:from>
      <xdr:col>84</xdr:col>
      <xdr:colOff>0</xdr:colOff>
      <xdr:row>5</xdr:row>
      <xdr:rowOff>0</xdr:rowOff>
    </xdr:from>
    <xdr:to>
      <xdr:col>91</xdr:col>
      <xdr:colOff>609600</xdr:colOff>
      <xdr:row>50</xdr:row>
      <xdr:rowOff>43766</xdr:rowOff>
    </xdr:to>
    <xdr:pic>
      <xdr:nvPicPr>
        <xdr:cNvPr id="53" name="Picture 52">
          <a:extLst>
            <a:ext uri="{FF2B5EF4-FFF2-40B4-BE49-F238E27FC236}">
              <a16:creationId xmlns:a16="http://schemas.microsoft.com/office/drawing/2014/main" id="{588041CB-2A23-4E7F-847F-90389746E422}"/>
            </a:ext>
          </a:extLst>
        </xdr:cNvPr>
        <xdr:cNvPicPr>
          <a:picLocks noChangeAspect="1"/>
        </xdr:cNvPicPr>
      </xdr:nvPicPr>
      <xdr:blipFill>
        <a:blip xmlns:r="http://schemas.openxmlformats.org/officeDocument/2006/relationships" r:embed="rId20"/>
        <a:stretch>
          <a:fillRect/>
        </a:stretch>
      </xdr:blipFill>
      <xdr:spPr>
        <a:xfrm>
          <a:off x="53549550" y="1362075"/>
          <a:ext cx="5276850" cy="8425766"/>
        </a:xfrm>
        <a:prstGeom prst="rect">
          <a:avLst/>
        </a:prstGeom>
      </xdr:spPr>
    </xdr:pic>
    <xdr:clientData/>
  </xdr:twoCellAnchor>
  <xdr:twoCellAnchor editAs="oneCell">
    <xdr:from>
      <xdr:col>84</xdr:col>
      <xdr:colOff>0</xdr:colOff>
      <xdr:row>50</xdr:row>
      <xdr:rowOff>180974</xdr:rowOff>
    </xdr:from>
    <xdr:to>
      <xdr:col>92</xdr:col>
      <xdr:colOff>85725</xdr:colOff>
      <xdr:row>99</xdr:row>
      <xdr:rowOff>49306</xdr:rowOff>
    </xdr:to>
    <xdr:pic>
      <xdr:nvPicPr>
        <xdr:cNvPr id="54" name="Picture 53">
          <a:extLst>
            <a:ext uri="{FF2B5EF4-FFF2-40B4-BE49-F238E27FC236}">
              <a16:creationId xmlns:a16="http://schemas.microsoft.com/office/drawing/2014/main" id="{AE23AD17-C906-4926-964F-89846A3DBA03}"/>
            </a:ext>
          </a:extLst>
        </xdr:cNvPr>
        <xdr:cNvPicPr>
          <a:picLocks noChangeAspect="1"/>
        </xdr:cNvPicPr>
      </xdr:nvPicPr>
      <xdr:blipFill>
        <a:blip xmlns:r="http://schemas.openxmlformats.org/officeDocument/2006/relationships" r:embed="rId21"/>
        <a:stretch>
          <a:fillRect/>
        </a:stretch>
      </xdr:blipFill>
      <xdr:spPr>
        <a:xfrm>
          <a:off x="53549550" y="9925049"/>
          <a:ext cx="5419725" cy="8736107"/>
        </a:xfrm>
        <a:prstGeom prst="rect">
          <a:avLst/>
        </a:prstGeom>
      </xdr:spPr>
    </xdr:pic>
    <xdr:clientData/>
  </xdr:twoCellAnchor>
  <xdr:twoCellAnchor editAs="oneCell">
    <xdr:from>
      <xdr:col>84</xdr:col>
      <xdr:colOff>0</xdr:colOff>
      <xdr:row>100</xdr:row>
      <xdr:rowOff>0</xdr:rowOff>
    </xdr:from>
    <xdr:to>
      <xdr:col>92</xdr:col>
      <xdr:colOff>247650</xdr:colOff>
      <xdr:row>125</xdr:row>
      <xdr:rowOff>84715</xdr:rowOff>
    </xdr:to>
    <xdr:pic>
      <xdr:nvPicPr>
        <xdr:cNvPr id="55" name="Picture 54">
          <a:extLst>
            <a:ext uri="{FF2B5EF4-FFF2-40B4-BE49-F238E27FC236}">
              <a16:creationId xmlns:a16="http://schemas.microsoft.com/office/drawing/2014/main" id="{9565CAF8-2BA3-4225-AA52-91E646B94E77}"/>
            </a:ext>
          </a:extLst>
        </xdr:cNvPr>
        <xdr:cNvPicPr>
          <a:picLocks noChangeAspect="1"/>
        </xdr:cNvPicPr>
      </xdr:nvPicPr>
      <xdr:blipFill>
        <a:blip xmlns:r="http://schemas.openxmlformats.org/officeDocument/2006/relationships" r:embed="rId22"/>
        <a:stretch>
          <a:fillRect/>
        </a:stretch>
      </xdr:blipFill>
      <xdr:spPr>
        <a:xfrm>
          <a:off x="53549550" y="18792825"/>
          <a:ext cx="5581650" cy="4609090"/>
        </a:xfrm>
        <a:prstGeom prst="rect">
          <a:avLst/>
        </a:prstGeom>
      </xdr:spPr>
    </xdr:pic>
    <xdr:clientData/>
  </xdr:twoCellAnchor>
  <xdr:twoCellAnchor editAs="oneCell">
    <xdr:from>
      <xdr:col>74</xdr:col>
      <xdr:colOff>0</xdr:colOff>
      <xdr:row>3</xdr:row>
      <xdr:rowOff>380999</xdr:rowOff>
    </xdr:from>
    <xdr:to>
      <xdr:col>82</xdr:col>
      <xdr:colOff>95250</xdr:colOff>
      <xdr:row>30</xdr:row>
      <xdr:rowOff>123091</xdr:rowOff>
    </xdr:to>
    <xdr:pic>
      <xdr:nvPicPr>
        <xdr:cNvPr id="56" name="Picture 55">
          <a:extLst>
            <a:ext uri="{FF2B5EF4-FFF2-40B4-BE49-F238E27FC236}">
              <a16:creationId xmlns:a16="http://schemas.microsoft.com/office/drawing/2014/main" id="{DAE9E228-78FA-4F8B-BCC1-6B9B6000FBB9}"/>
            </a:ext>
          </a:extLst>
        </xdr:cNvPr>
        <xdr:cNvPicPr>
          <a:picLocks noChangeAspect="1"/>
        </xdr:cNvPicPr>
      </xdr:nvPicPr>
      <xdr:blipFill>
        <a:blip xmlns:r="http://schemas.openxmlformats.org/officeDocument/2006/relationships" r:embed="rId23"/>
        <a:stretch>
          <a:fillRect/>
        </a:stretch>
      </xdr:blipFill>
      <xdr:spPr>
        <a:xfrm>
          <a:off x="47482125" y="1181099"/>
          <a:ext cx="5429250" cy="5066567"/>
        </a:xfrm>
        <a:prstGeom prst="rect">
          <a:avLst/>
        </a:prstGeom>
      </xdr:spPr>
    </xdr:pic>
    <xdr:clientData/>
  </xdr:twoCellAnchor>
  <xdr:twoCellAnchor editAs="oneCell">
    <xdr:from>
      <xdr:col>74</xdr:col>
      <xdr:colOff>0</xdr:colOff>
      <xdr:row>30</xdr:row>
      <xdr:rowOff>180974</xdr:rowOff>
    </xdr:from>
    <xdr:to>
      <xdr:col>82</xdr:col>
      <xdr:colOff>142875</xdr:colOff>
      <xdr:row>79</xdr:row>
      <xdr:rowOff>120908</xdr:rowOff>
    </xdr:to>
    <xdr:pic>
      <xdr:nvPicPr>
        <xdr:cNvPr id="57" name="Picture 56">
          <a:extLst>
            <a:ext uri="{FF2B5EF4-FFF2-40B4-BE49-F238E27FC236}">
              <a16:creationId xmlns:a16="http://schemas.microsoft.com/office/drawing/2014/main" id="{FD1A798A-418E-45C5-8D98-6876BF5DA900}"/>
            </a:ext>
          </a:extLst>
        </xdr:cNvPr>
        <xdr:cNvPicPr>
          <a:picLocks noChangeAspect="1"/>
        </xdr:cNvPicPr>
      </xdr:nvPicPr>
      <xdr:blipFill>
        <a:blip xmlns:r="http://schemas.openxmlformats.org/officeDocument/2006/relationships" r:embed="rId24"/>
        <a:stretch>
          <a:fillRect/>
        </a:stretch>
      </xdr:blipFill>
      <xdr:spPr>
        <a:xfrm>
          <a:off x="47482125" y="6305549"/>
          <a:ext cx="5476875" cy="8807709"/>
        </a:xfrm>
        <a:prstGeom prst="rect">
          <a:avLst/>
        </a:prstGeom>
      </xdr:spPr>
    </xdr:pic>
    <xdr:clientData/>
  </xdr:twoCellAnchor>
  <xdr:twoCellAnchor editAs="oneCell">
    <xdr:from>
      <xdr:col>74</xdr:col>
      <xdr:colOff>0</xdr:colOff>
      <xdr:row>79</xdr:row>
      <xdr:rowOff>180974</xdr:rowOff>
    </xdr:from>
    <xdr:to>
      <xdr:col>82</xdr:col>
      <xdr:colOff>285750</xdr:colOff>
      <xdr:row>99</xdr:row>
      <xdr:rowOff>15279</xdr:rowOff>
    </xdr:to>
    <xdr:pic>
      <xdr:nvPicPr>
        <xdr:cNvPr id="58" name="Picture 57">
          <a:extLst>
            <a:ext uri="{FF2B5EF4-FFF2-40B4-BE49-F238E27FC236}">
              <a16:creationId xmlns:a16="http://schemas.microsoft.com/office/drawing/2014/main" id="{DCB17236-B9D2-48DA-8AC9-73404E1E03FF}"/>
            </a:ext>
          </a:extLst>
        </xdr:cNvPr>
        <xdr:cNvPicPr>
          <a:picLocks noChangeAspect="1"/>
        </xdr:cNvPicPr>
      </xdr:nvPicPr>
      <xdr:blipFill>
        <a:blip xmlns:r="http://schemas.openxmlformats.org/officeDocument/2006/relationships" r:embed="rId25"/>
        <a:stretch>
          <a:fillRect/>
        </a:stretch>
      </xdr:blipFill>
      <xdr:spPr>
        <a:xfrm>
          <a:off x="47482125" y="15173324"/>
          <a:ext cx="5619750" cy="3453805"/>
        </a:xfrm>
        <a:prstGeom prst="rect">
          <a:avLst/>
        </a:prstGeom>
      </xdr:spPr>
    </xdr:pic>
    <xdr:clientData/>
  </xdr:twoCellAnchor>
  <xdr:twoCellAnchor editAs="oneCell">
    <xdr:from>
      <xdr:col>103</xdr:col>
      <xdr:colOff>0</xdr:colOff>
      <xdr:row>4</xdr:row>
      <xdr:rowOff>0</xdr:rowOff>
    </xdr:from>
    <xdr:to>
      <xdr:col>111</xdr:col>
      <xdr:colOff>361950</xdr:colOff>
      <xdr:row>39</xdr:row>
      <xdr:rowOff>156385</xdr:rowOff>
    </xdr:to>
    <xdr:pic>
      <xdr:nvPicPr>
        <xdr:cNvPr id="59" name="Picture 58">
          <a:extLst>
            <a:ext uri="{FF2B5EF4-FFF2-40B4-BE49-F238E27FC236}">
              <a16:creationId xmlns:a16="http://schemas.microsoft.com/office/drawing/2014/main" id="{66C10F16-4CA9-4A7D-A807-EDC2A1CAB058}"/>
            </a:ext>
          </a:extLst>
        </xdr:cNvPr>
        <xdr:cNvPicPr>
          <a:picLocks noChangeAspect="1"/>
        </xdr:cNvPicPr>
      </xdr:nvPicPr>
      <xdr:blipFill>
        <a:blip xmlns:r="http://schemas.openxmlformats.org/officeDocument/2006/relationships" r:embed="rId26"/>
        <a:stretch>
          <a:fillRect/>
        </a:stretch>
      </xdr:blipFill>
      <xdr:spPr>
        <a:xfrm>
          <a:off x="65293875" y="1181100"/>
          <a:ext cx="5095875" cy="6728635"/>
        </a:xfrm>
        <a:prstGeom prst="rect">
          <a:avLst/>
        </a:prstGeom>
      </xdr:spPr>
    </xdr:pic>
    <xdr:clientData/>
  </xdr:twoCellAnchor>
  <xdr:twoCellAnchor editAs="oneCell">
    <xdr:from>
      <xdr:col>103</xdr:col>
      <xdr:colOff>0</xdr:colOff>
      <xdr:row>39</xdr:row>
      <xdr:rowOff>180974</xdr:rowOff>
    </xdr:from>
    <xdr:to>
      <xdr:col>111</xdr:col>
      <xdr:colOff>457200</xdr:colOff>
      <xdr:row>64</xdr:row>
      <xdr:rowOff>107440</xdr:rowOff>
    </xdr:to>
    <xdr:pic>
      <xdr:nvPicPr>
        <xdr:cNvPr id="60" name="Picture 59">
          <a:extLst>
            <a:ext uri="{FF2B5EF4-FFF2-40B4-BE49-F238E27FC236}">
              <a16:creationId xmlns:a16="http://schemas.microsoft.com/office/drawing/2014/main" id="{4817C643-71E8-4708-868F-EDD41F353DA6}"/>
            </a:ext>
          </a:extLst>
        </xdr:cNvPr>
        <xdr:cNvPicPr>
          <a:picLocks noChangeAspect="1"/>
        </xdr:cNvPicPr>
      </xdr:nvPicPr>
      <xdr:blipFill>
        <a:blip xmlns:r="http://schemas.openxmlformats.org/officeDocument/2006/relationships" r:embed="rId27"/>
        <a:stretch>
          <a:fillRect/>
        </a:stretch>
      </xdr:blipFill>
      <xdr:spPr>
        <a:xfrm>
          <a:off x="65293875" y="7934324"/>
          <a:ext cx="5191125" cy="4450841"/>
        </a:xfrm>
        <a:prstGeom prst="rect">
          <a:avLst/>
        </a:prstGeom>
      </xdr:spPr>
    </xdr:pic>
    <xdr:clientData/>
  </xdr:twoCellAnchor>
  <xdr:twoCellAnchor editAs="oneCell">
    <xdr:from>
      <xdr:col>94</xdr:col>
      <xdr:colOff>0</xdr:colOff>
      <xdr:row>4</xdr:row>
      <xdr:rowOff>0</xdr:rowOff>
    </xdr:from>
    <xdr:to>
      <xdr:col>101</xdr:col>
      <xdr:colOff>447036</xdr:colOff>
      <xdr:row>45</xdr:row>
      <xdr:rowOff>18090</xdr:rowOff>
    </xdr:to>
    <xdr:pic>
      <xdr:nvPicPr>
        <xdr:cNvPr id="3" name="Picture 2">
          <a:extLst>
            <a:ext uri="{FF2B5EF4-FFF2-40B4-BE49-F238E27FC236}">
              <a16:creationId xmlns:a16="http://schemas.microsoft.com/office/drawing/2014/main" id="{A4F2C135-60D3-424D-8C26-F13B45F12594}"/>
            </a:ext>
          </a:extLst>
        </xdr:cNvPr>
        <xdr:cNvPicPr>
          <a:picLocks noChangeAspect="1"/>
        </xdr:cNvPicPr>
      </xdr:nvPicPr>
      <xdr:blipFill>
        <a:blip xmlns:r="http://schemas.openxmlformats.org/officeDocument/2006/relationships" r:embed="rId28"/>
        <a:stretch>
          <a:fillRect/>
        </a:stretch>
      </xdr:blipFill>
      <xdr:spPr>
        <a:xfrm>
          <a:off x="59616975" y="1181100"/>
          <a:ext cx="5114286" cy="7676190"/>
        </a:xfrm>
        <a:prstGeom prst="rect">
          <a:avLst/>
        </a:prstGeom>
      </xdr:spPr>
    </xdr:pic>
    <xdr:clientData/>
  </xdr:twoCellAnchor>
  <xdr:twoCellAnchor editAs="oneCell">
    <xdr:from>
      <xdr:col>94</xdr:col>
      <xdr:colOff>0</xdr:colOff>
      <xdr:row>45</xdr:row>
      <xdr:rowOff>0</xdr:rowOff>
    </xdr:from>
    <xdr:to>
      <xdr:col>101</xdr:col>
      <xdr:colOff>456559</xdr:colOff>
      <xdr:row>87</xdr:row>
      <xdr:rowOff>8574</xdr:rowOff>
    </xdr:to>
    <xdr:pic>
      <xdr:nvPicPr>
        <xdr:cNvPr id="5" name="Picture 4">
          <a:extLst>
            <a:ext uri="{FF2B5EF4-FFF2-40B4-BE49-F238E27FC236}">
              <a16:creationId xmlns:a16="http://schemas.microsoft.com/office/drawing/2014/main" id="{46C72867-6DE7-4784-8905-566651FD9A63}"/>
            </a:ext>
          </a:extLst>
        </xdr:cNvPr>
        <xdr:cNvPicPr>
          <a:picLocks noChangeAspect="1"/>
        </xdr:cNvPicPr>
      </xdr:nvPicPr>
      <xdr:blipFill>
        <a:blip xmlns:r="http://schemas.openxmlformats.org/officeDocument/2006/relationships" r:embed="rId29"/>
        <a:stretch>
          <a:fillRect/>
        </a:stretch>
      </xdr:blipFill>
      <xdr:spPr>
        <a:xfrm>
          <a:off x="59616975" y="8839200"/>
          <a:ext cx="5123809" cy="7609524"/>
        </a:xfrm>
        <a:prstGeom prst="rect">
          <a:avLst/>
        </a:prstGeom>
      </xdr:spPr>
    </xdr:pic>
    <xdr:clientData/>
  </xdr:twoCellAnchor>
  <xdr:twoCellAnchor editAs="oneCell">
    <xdr:from>
      <xdr:col>94</xdr:col>
      <xdr:colOff>0</xdr:colOff>
      <xdr:row>88</xdr:row>
      <xdr:rowOff>0</xdr:rowOff>
    </xdr:from>
    <xdr:to>
      <xdr:col>101</xdr:col>
      <xdr:colOff>485131</xdr:colOff>
      <xdr:row>129</xdr:row>
      <xdr:rowOff>180025</xdr:rowOff>
    </xdr:to>
    <xdr:pic>
      <xdr:nvPicPr>
        <xdr:cNvPr id="7" name="Picture 6">
          <a:extLst>
            <a:ext uri="{FF2B5EF4-FFF2-40B4-BE49-F238E27FC236}">
              <a16:creationId xmlns:a16="http://schemas.microsoft.com/office/drawing/2014/main" id="{8C33D2B0-D670-4234-BE32-044A69F8E164}"/>
            </a:ext>
          </a:extLst>
        </xdr:cNvPr>
        <xdr:cNvPicPr>
          <a:picLocks noChangeAspect="1"/>
        </xdr:cNvPicPr>
      </xdr:nvPicPr>
      <xdr:blipFill>
        <a:blip xmlns:r="http://schemas.openxmlformats.org/officeDocument/2006/relationships" r:embed="rId30"/>
        <a:stretch>
          <a:fillRect/>
        </a:stretch>
      </xdr:blipFill>
      <xdr:spPr>
        <a:xfrm>
          <a:off x="59616975" y="16621125"/>
          <a:ext cx="5152381" cy="7600000"/>
        </a:xfrm>
        <a:prstGeom prst="rect">
          <a:avLst/>
        </a:prstGeom>
      </xdr:spPr>
    </xdr:pic>
    <xdr:clientData/>
  </xdr:twoCellAnchor>
  <xdr:twoCellAnchor editAs="oneCell">
    <xdr:from>
      <xdr:col>94</xdr:col>
      <xdr:colOff>0</xdr:colOff>
      <xdr:row>130</xdr:row>
      <xdr:rowOff>0</xdr:rowOff>
    </xdr:from>
    <xdr:to>
      <xdr:col>101</xdr:col>
      <xdr:colOff>475607</xdr:colOff>
      <xdr:row>172</xdr:row>
      <xdr:rowOff>27621</xdr:rowOff>
    </xdr:to>
    <xdr:pic>
      <xdr:nvPicPr>
        <xdr:cNvPr id="9" name="Picture 8">
          <a:extLst>
            <a:ext uri="{FF2B5EF4-FFF2-40B4-BE49-F238E27FC236}">
              <a16:creationId xmlns:a16="http://schemas.microsoft.com/office/drawing/2014/main" id="{C1F7950F-4415-4BEC-BA55-27AA62C77AE1}"/>
            </a:ext>
          </a:extLst>
        </xdr:cNvPr>
        <xdr:cNvPicPr>
          <a:picLocks noChangeAspect="1"/>
        </xdr:cNvPicPr>
      </xdr:nvPicPr>
      <xdr:blipFill>
        <a:blip xmlns:r="http://schemas.openxmlformats.org/officeDocument/2006/relationships" r:embed="rId31"/>
        <a:stretch>
          <a:fillRect/>
        </a:stretch>
      </xdr:blipFill>
      <xdr:spPr>
        <a:xfrm>
          <a:off x="59616975" y="24222075"/>
          <a:ext cx="5142857" cy="7628571"/>
        </a:xfrm>
        <a:prstGeom prst="rect">
          <a:avLst/>
        </a:prstGeom>
      </xdr:spPr>
    </xdr:pic>
    <xdr:clientData/>
  </xdr:twoCellAnchor>
  <xdr:twoCellAnchor editAs="oneCell">
    <xdr:from>
      <xdr:col>94</xdr:col>
      <xdr:colOff>0</xdr:colOff>
      <xdr:row>173</xdr:row>
      <xdr:rowOff>0</xdr:rowOff>
    </xdr:from>
    <xdr:to>
      <xdr:col>101</xdr:col>
      <xdr:colOff>370845</xdr:colOff>
      <xdr:row>187</xdr:row>
      <xdr:rowOff>123493</xdr:rowOff>
    </xdr:to>
    <xdr:pic>
      <xdr:nvPicPr>
        <xdr:cNvPr id="11" name="Picture 10">
          <a:extLst>
            <a:ext uri="{FF2B5EF4-FFF2-40B4-BE49-F238E27FC236}">
              <a16:creationId xmlns:a16="http://schemas.microsoft.com/office/drawing/2014/main" id="{C1AE8E03-BE16-4BE5-B6DF-21B3ED256D88}"/>
            </a:ext>
          </a:extLst>
        </xdr:cNvPr>
        <xdr:cNvPicPr>
          <a:picLocks noChangeAspect="1"/>
        </xdr:cNvPicPr>
      </xdr:nvPicPr>
      <xdr:blipFill>
        <a:blip xmlns:r="http://schemas.openxmlformats.org/officeDocument/2006/relationships" r:embed="rId32"/>
        <a:stretch>
          <a:fillRect/>
        </a:stretch>
      </xdr:blipFill>
      <xdr:spPr>
        <a:xfrm>
          <a:off x="59616975" y="32004000"/>
          <a:ext cx="5038095" cy="2657143"/>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Meredith Woy" id="{8A9425CF-C946-429C-9466-39C19B3EA89D}" userId="S::meredith.woy@clearesult.com::28910b2d-6066-43c0-bfe0-db268eebebb8"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V4" dT="2021-04-16T18:06:21.62" personId="{8A9425CF-C946-429C-9466-39C19B3EA89D}" id="{DDC62E9C-303E-421A-A91F-5027B33AD0A0}">
    <text>This was not marked off but should be included</text>
  </threadedComment>
  <threadedComment ref="W4" dT="2021-04-16T18:06:21.62" personId="{8A9425CF-C946-429C-9466-39C19B3EA89D}" id="{6FD4412B-C90D-48FC-B2E2-3D3B5BD7A7FC}">
    <text>This was not marked off but should be included</text>
  </threadedComment>
  <threadedComment ref="X4" dT="2021-04-16T18:06:21.62" personId="{8A9425CF-C946-429C-9466-39C19B3EA89D}" id="{C32E4C8C-B1B9-4247-84AE-4ECEB9B850BF}">
    <text>This was not marked off but should be included</text>
  </threadedComment>
  <threadedComment ref="Y4" dT="2021-04-16T18:06:21.62" personId="{8A9425CF-C946-429C-9466-39C19B3EA89D}" id="{6D1FFA77-89E8-4861-9082-E125FC0F96E2}">
    <text>This was not marked off but should be included</text>
  </threadedComment>
  <threadedComment ref="X7" dT="2021-04-16T14:53:26.84" personId="{8A9425CF-C946-429C-9466-39C19B3EA89D}" id="{3D7A2490-D0B4-4E45-9486-E596DA489DE5}">
    <text>Note: Put this under Annual operating Hours, it is not EFLH</text>
  </threadedComment>
  <threadedComment ref="V10" dT="2021-04-16T15:10:32.98" personId="{8A9425CF-C946-429C-9466-39C19B3EA89D}" id="{00DEA920-6FF0-48D3-989A-C1653464A33A}">
    <text>This is not used, only HOU reduction. Used HOU reduction for this field</text>
  </threadedComment>
  <threadedComment ref="V13" dT="2021-04-16T18:06:21.62" personId="{8A9425CF-C946-429C-9466-39C19B3EA89D}" id="{40CE8442-E7D6-4DE0-BC9D-15D25D1ED05C}">
    <text>This was not marked off but should be included</text>
  </threadedComment>
  <threadedComment ref="W13" dT="2021-04-16T18:06:21.62" personId="{8A9425CF-C946-429C-9466-39C19B3EA89D}" id="{9489E726-B2AA-4139-88E9-EAC76908C98D}">
    <text>This was not marked off but should be included</text>
  </threadedComment>
  <threadedComment ref="X13" dT="2021-04-16T18:06:21.62" personId="{8A9425CF-C946-429C-9466-39C19B3EA89D}" id="{EAACF899-F041-4672-A7F5-109CA5D721DD}">
    <text>This was not marked off but should be included</text>
  </threadedComment>
  <threadedComment ref="Y13" dT="2021-04-16T18:06:21.62" personId="{8A9425CF-C946-429C-9466-39C19B3EA89D}" id="{094A9D43-91E3-4473-8533-0EB45CE5CA39}">
    <text>This was not marked off but should be included</text>
  </threadedComment>
  <threadedComment ref="W22" dT="2021-04-16T18:06:21.62" personId="{8A9425CF-C946-429C-9466-39C19B3EA89D}" id="{AE94D658-1D88-42F3-8498-D661485D0771}">
    <text>This was not marked off but should be included</text>
  </threadedComment>
  <threadedComment ref="V37" dT="2021-04-16T18:06:21.62" personId="{8A9425CF-C946-429C-9466-39C19B3EA89D}" id="{F2808568-0E3F-4B58-AD17-7C57A328EF50}">
    <text>This was not marked off but should be included</text>
  </threadedComment>
  <threadedComment ref="W37" dT="2021-04-16T18:06:21.62" personId="{8A9425CF-C946-429C-9466-39C19B3EA89D}" id="{BF870FED-704A-4460-9D71-0E19FD07A656}">
    <text>This was not marked off but should be included</text>
  </threadedComment>
  <threadedComment ref="X37" dT="2021-04-16T18:06:21.62" personId="{8A9425CF-C946-429C-9466-39C19B3EA89D}" id="{62D62390-16A6-47B5-A4A8-48F207BDB273}">
    <text>This was not marked off but should be included</text>
  </threadedComment>
  <threadedComment ref="Y37" dT="2021-04-16T18:06:21.62" personId="{8A9425CF-C946-429C-9466-39C19B3EA89D}" id="{EBBFABA7-8F86-4E22-AEC0-F8AB65CCB67C}">
    <text>This was not marked off but should be included</text>
  </threadedComment>
  <threadedComment ref="V38" dT="2021-04-16T18:06:21.62" personId="{8A9425CF-C946-429C-9466-39C19B3EA89D}" id="{91810BDA-8EFC-4BB2-8760-7A73A88BCF13}">
    <text>This was not marked off but should be included</text>
  </threadedComment>
  <threadedComment ref="W38" dT="2021-04-16T18:06:21.62" personId="{8A9425CF-C946-429C-9466-39C19B3EA89D}" id="{2A96013F-A620-4A57-B55D-0B9F3BFB8F92}">
    <text>This was not marked off but should be included</text>
  </threadedComment>
  <threadedComment ref="X38" dT="2021-04-16T18:06:21.62" personId="{8A9425CF-C946-429C-9466-39C19B3EA89D}" id="{31B6EA72-372F-4089-BE8C-2735590EA0F3}">
    <text>This was not marked off but should be included</text>
  </threadedComment>
  <threadedComment ref="Y38" dT="2021-04-16T18:06:21.62" personId="{8A9425CF-C946-429C-9466-39C19B3EA89D}" id="{3AB36700-3A82-42E7-8331-0E2AADB54934}">
    <text>This was not marked off but should be included</text>
  </threadedComment>
  <threadedComment ref="W44" dT="2021-04-16T15:08:07.81" personId="{8A9425CF-C946-429C-9466-39C19B3EA89D}" id="{3976F0BC-C992-41B6-9716-64636767B835}">
    <text>How is this different from the energy savings field?</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J103"/>
  <sheetViews>
    <sheetView zoomScale="115" zoomScaleNormal="115" workbookViewId="0">
      <selection activeCell="C18" sqref="C18"/>
    </sheetView>
  </sheetViews>
  <sheetFormatPr defaultColWidth="0" defaultRowHeight="14.25" zeroHeight="1"/>
  <cols>
    <col min="1" max="1" width="52.25" style="1" customWidth="1"/>
    <col min="2" max="2" width="35.75" style="1" customWidth="1"/>
    <col min="3" max="3" width="50.375" style="1" customWidth="1"/>
    <col min="4" max="9" width="8.75" style="1" hidden="1" customWidth="1"/>
    <col min="10" max="10" width="17.25" style="1" hidden="1" customWidth="1"/>
    <col min="11" max="16384" width="8.75" style="1" hidden="1"/>
  </cols>
  <sheetData>
    <row r="1" spans="1:9">
      <c r="B1" s="254" t="s">
        <v>0</v>
      </c>
      <c r="C1" s="254"/>
      <c r="D1"/>
      <c r="E1"/>
      <c r="F1"/>
      <c r="G1"/>
      <c r="H1"/>
      <c r="I1"/>
    </row>
    <row r="2" spans="1:9">
      <c r="B2" s="254"/>
      <c r="C2" s="254"/>
      <c r="D2"/>
      <c r="E2"/>
      <c r="F2"/>
      <c r="G2"/>
      <c r="H2"/>
      <c r="I2"/>
    </row>
    <row r="3" spans="1:9">
      <c r="B3" s="254"/>
      <c r="C3" s="254"/>
      <c r="D3"/>
      <c r="E3"/>
      <c r="F3"/>
      <c r="G3"/>
      <c r="H3"/>
      <c r="I3"/>
    </row>
    <row r="4" spans="1:9">
      <c r="B4" s="254"/>
      <c r="C4" s="254"/>
      <c r="D4"/>
      <c r="E4"/>
      <c r="F4"/>
      <c r="G4"/>
      <c r="H4"/>
      <c r="I4"/>
    </row>
    <row r="5" spans="1:9">
      <c r="B5" s="254"/>
      <c r="C5" s="254"/>
      <c r="D5"/>
      <c r="E5"/>
      <c r="F5"/>
      <c r="G5"/>
      <c r="H5"/>
      <c r="I5"/>
    </row>
    <row r="6" spans="1:9">
      <c r="B6" s="254"/>
      <c r="C6" s="254"/>
      <c r="D6"/>
      <c r="E6"/>
      <c r="F6"/>
      <c r="G6"/>
      <c r="H6"/>
      <c r="I6"/>
    </row>
    <row r="7" spans="1:9">
      <c r="A7" s="73"/>
      <c r="B7" s="73"/>
      <c r="C7" s="72"/>
      <c r="D7"/>
      <c r="E7"/>
      <c r="F7"/>
      <c r="G7"/>
      <c r="H7"/>
      <c r="I7"/>
    </row>
    <row r="8" spans="1:9" ht="44.25" customHeight="1">
      <c r="A8" s="255" t="s">
        <v>1</v>
      </c>
      <c r="B8" s="255"/>
      <c r="C8" s="255"/>
    </row>
    <row r="9" spans="1:9">
      <c r="A9" s="9"/>
      <c r="B9" s="9"/>
      <c r="C9" s="9"/>
    </row>
    <row r="10" spans="1:9" ht="20.25">
      <c r="A10" s="207" t="s">
        <v>2</v>
      </c>
      <c r="B10" s="71"/>
      <c r="C10" s="4"/>
    </row>
    <row r="11" spans="1:9">
      <c r="A11" s="256" t="s">
        <v>3</v>
      </c>
      <c r="B11" s="256"/>
      <c r="C11" s="5"/>
    </row>
    <row r="12" spans="1:9">
      <c r="A12" s="257" t="s">
        <v>4</v>
      </c>
      <c r="B12" s="257"/>
      <c r="C12" s="5"/>
    </row>
    <row r="13" spans="1:9" ht="15">
      <c r="A13" s="3"/>
      <c r="B13" s="3"/>
      <c r="C13" s="3"/>
    </row>
    <row r="14" spans="1:9" ht="20.25">
      <c r="A14" s="207" t="s">
        <v>5</v>
      </c>
      <c r="B14" s="70"/>
      <c r="C14" s="3"/>
    </row>
    <row r="15" spans="1:9" ht="15" hidden="1">
      <c r="A15" s="69" t="s">
        <v>6</v>
      </c>
      <c r="B15" s="2"/>
      <c r="C15" s="164"/>
    </row>
    <row r="16" spans="1:9" hidden="1">
      <c r="A16" s="252" t="s">
        <v>7</v>
      </c>
      <c r="B16" s="252"/>
      <c r="C16" s="252"/>
    </row>
    <row r="18" spans="1:3" ht="15">
      <c r="A18" s="208" t="s">
        <v>8</v>
      </c>
      <c r="B18" s="2"/>
      <c r="C18" s="164"/>
    </row>
    <row r="19" spans="1:3">
      <c r="A19" s="252" t="s">
        <v>9</v>
      </c>
      <c r="B19" s="252"/>
      <c r="C19" s="252"/>
    </row>
    <row r="20" spans="1:3">
      <c r="A20" s="164"/>
      <c r="B20" s="164"/>
      <c r="C20" s="164"/>
    </row>
    <row r="21" spans="1:3" ht="15">
      <c r="A21" s="208" t="s">
        <v>10</v>
      </c>
      <c r="B21" s="2"/>
      <c r="C21" s="164"/>
    </row>
    <row r="22" spans="1:3">
      <c r="A22" s="252" t="s">
        <v>11</v>
      </c>
      <c r="B22" s="252"/>
      <c r="C22" s="252"/>
    </row>
    <row r="23" spans="1:3">
      <c r="A23" s="164"/>
      <c r="B23" s="164"/>
      <c r="C23" s="164"/>
    </row>
    <row r="24" spans="1:3" ht="15">
      <c r="A24" s="208" t="s">
        <v>12</v>
      </c>
      <c r="B24" s="2"/>
      <c r="C24" s="164"/>
    </row>
    <row r="25" spans="1:3">
      <c r="A25" s="252" t="s">
        <v>13</v>
      </c>
      <c r="B25" s="252"/>
      <c r="C25" s="252"/>
    </row>
    <row r="26" spans="1:3">
      <c r="A26" s="164"/>
      <c r="B26" s="164"/>
      <c r="C26" s="164"/>
    </row>
    <row r="27" spans="1:3" ht="15">
      <c r="A27" s="208" t="s">
        <v>14</v>
      </c>
      <c r="B27" s="2"/>
      <c r="C27" s="164"/>
    </row>
    <row r="28" spans="1:3">
      <c r="A28" s="252" t="s">
        <v>15</v>
      </c>
      <c r="B28" s="252"/>
      <c r="C28" s="252"/>
    </row>
    <row r="29" spans="1:3">
      <c r="A29" s="164"/>
      <c r="B29" s="164"/>
      <c r="C29" s="164"/>
    </row>
    <row r="30" spans="1:3" ht="15">
      <c r="A30" s="208" t="s">
        <v>16</v>
      </c>
      <c r="B30" s="2"/>
      <c r="C30" s="164"/>
    </row>
    <row r="31" spans="1:3">
      <c r="A31" s="252" t="s">
        <v>17</v>
      </c>
      <c r="B31" s="252"/>
      <c r="C31" s="252"/>
    </row>
    <row r="32" spans="1:3">
      <c r="A32" s="164"/>
      <c r="B32" s="164"/>
      <c r="C32" s="164"/>
    </row>
    <row r="33" spans="1:3" ht="15">
      <c r="A33" s="208" t="s">
        <v>18</v>
      </c>
      <c r="B33" s="2"/>
      <c r="C33" s="164"/>
    </row>
    <row r="34" spans="1:3">
      <c r="A34" s="252" t="s">
        <v>19</v>
      </c>
      <c r="B34" s="252"/>
      <c r="C34" s="252"/>
    </row>
    <row r="35" spans="1:3">
      <c r="A35" s="164"/>
      <c r="B35" s="164"/>
      <c r="C35" s="164"/>
    </row>
    <row r="36" spans="1:3" ht="15">
      <c r="A36" s="208" t="s">
        <v>20</v>
      </c>
      <c r="B36" s="2"/>
      <c r="C36" s="164"/>
    </row>
    <row r="37" spans="1:3">
      <c r="A37" s="252" t="s">
        <v>21</v>
      </c>
      <c r="B37" s="252"/>
      <c r="C37" s="252"/>
    </row>
    <row r="38" spans="1:3">
      <c r="A38" s="164"/>
      <c r="B38" s="164"/>
      <c r="C38" s="164"/>
    </row>
    <row r="39" spans="1:3" ht="15">
      <c r="A39" s="208" t="s">
        <v>22</v>
      </c>
      <c r="B39" s="2"/>
      <c r="C39" s="164"/>
    </row>
    <row r="40" spans="1:3">
      <c r="A40" s="252" t="s">
        <v>23</v>
      </c>
      <c r="B40" s="252"/>
      <c r="C40" s="252"/>
    </row>
    <row r="41" spans="1:3">
      <c r="A41" s="164"/>
      <c r="B41" s="164"/>
      <c r="C41" s="164"/>
    </row>
    <row r="42" spans="1:3" ht="15">
      <c r="A42" s="208" t="s">
        <v>24</v>
      </c>
      <c r="B42" s="2"/>
      <c r="C42" s="164"/>
    </row>
    <row r="43" spans="1:3">
      <c r="A43" s="252" t="s">
        <v>25</v>
      </c>
      <c r="B43" s="252"/>
      <c r="C43" s="252"/>
    </row>
    <row r="44" spans="1:3">
      <c r="A44" s="164"/>
      <c r="B44" s="164"/>
      <c r="C44" s="164"/>
    </row>
    <row r="45" spans="1:3" ht="15">
      <c r="A45" s="208" t="s">
        <v>26</v>
      </c>
      <c r="B45" s="2"/>
      <c r="C45" s="164"/>
    </row>
    <row r="46" spans="1:3">
      <c r="A46" s="252" t="s">
        <v>27</v>
      </c>
      <c r="B46" s="252"/>
      <c r="C46" s="252"/>
    </row>
    <row r="47" spans="1:3">
      <c r="A47" s="164"/>
      <c r="B47" s="164"/>
      <c r="C47" s="164"/>
    </row>
    <row r="48" spans="1:3" ht="15">
      <c r="A48" s="208" t="s">
        <v>28</v>
      </c>
      <c r="B48" s="2"/>
      <c r="C48" s="164"/>
    </row>
    <row r="49" spans="1:3">
      <c r="A49" s="252" t="s">
        <v>29</v>
      </c>
      <c r="B49" s="252"/>
      <c r="C49" s="252"/>
    </row>
    <row r="50" spans="1:3">
      <c r="A50" s="164"/>
      <c r="B50" s="164"/>
      <c r="C50" s="164"/>
    </row>
    <row r="51" spans="1:3" ht="15" hidden="1">
      <c r="A51" s="69" t="s">
        <v>30</v>
      </c>
      <c r="B51" s="2"/>
      <c r="C51" s="164"/>
    </row>
    <row r="52" spans="1:3" hidden="1">
      <c r="A52" s="252" t="s">
        <v>31</v>
      </c>
      <c r="B52" s="252"/>
      <c r="C52" s="252"/>
    </row>
    <row r="53" spans="1:3" ht="15" hidden="1">
      <c r="A53" s="3"/>
      <c r="B53" s="3"/>
      <c r="C53" s="3"/>
    </row>
    <row r="54" spans="1:3" ht="20.25">
      <c r="A54" s="207" t="s">
        <v>32</v>
      </c>
      <c r="B54" s="70"/>
      <c r="C54" s="3"/>
    </row>
    <row r="55" spans="1:3">
      <c r="A55" s="209" t="s">
        <v>33</v>
      </c>
      <c r="B55" s="253" t="s">
        <v>34</v>
      </c>
      <c r="C55" s="253"/>
    </row>
    <row r="56" spans="1:3">
      <c r="A56" s="209" t="s">
        <v>35</v>
      </c>
      <c r="B56" s="253" t="s">
        <v>36</v>
      </c>
      <c r="C56" s="253"/>
    </row>
    <row r="57" spans="1:3">
      <c r="A57" s="209" t="s">
        <v>37</v>
      </c>
      <c r="B57" s="253" t="s">
        <v>38</v>
      </c>
      <c r="C57" s="253"/>
    </row>
    <row r="58" spans="1:3">
      <c r="A58" s="209" t="s">
        <v>39</v>
      </c>
      <c r="B58" s="253" t="s">
        <v>40</v>
      </c>
      <c r="C58" s="253"/>
    </row>
    <row r="59" spans="1:3">
      <c r="A59" s="209" t="s">
        <v>41</v>
      </c>
      <c r="B59" s="253" t="s">
        <v>42</v>
      </c>
      <c r="C59" s="253"/>
    </row>
    <row r="60" spans="1:3">
      <c r="A60" s="209" t="s">
        <v>43</v>
      </c>
      <c r="B60" s="253" t="s">
        <v>44</v>
      </c>
      <c r="C60" s="253"/>
    </row>
    <row r="61" spans="1:3">
      <c r="A61" s="209" t="s">
        <v>45</v>
      </c>
      <c r="B61" s="253" t="s">
        <v>46</v>
      </c>
      <c r="C61" s="253"/>
    </row>
    <row r="62" spans="1:3">
      <c r="A62" s="209" t="s">
        <v>47</v>
      </c>
      <c r="B62" s="253" t="s">
        <v>48</v>
      </c>
      <c r="C62" s="253"/>
    </row>
    <row r="63" spans="1:3" ht="28.5">
      <c r="A63" s="209" t="s">
        <v>49</v>
      </c>
      <c r="B63" s="253" t="s">
        <v>50</v>
      </c>
      <c r="C63" s="253"/>
    </row>
    <row r="64" spans="1:3">
      <c r="A64" s="209" t="s">
        <v>51</v>
      </c>
      <c r="B64" s="253" t="s">
        <v>52</v>
      </c>
      <c r="C64" s="253"/>
    </row>
    <row r="65" spans="1:3" ht="28.5">
      <c r="A65" s="209" t="s">
        <v>53</v>
      </c>
      <c r="B65" s="253" t="s">
        <v>54</v>
      </c>
      <c r="C65" s="253"/>
    </row>
    <row r="66" spans="1:3">
      <c r="A66" s="209" t="s">
        <v>55</v>
      </c>
      <c r="B66" s="253" t="s">
        <v>56</v>
      </c>
      <c r="C66" s="253"/>
    </row>
    <row r="67" spans="1:3">
      <c r="A67" s="209" t="s">
        <v>57</v>
      </c>
      <c r="B67" s="253" t="s">
        <v>58</v>
      </c>
      <c r="C67" s="253"/>
    </row>
    <row r="68" spans="1:3">
      <c r="A68" s="209" t="s">
        <v>59</v>
      </c>
      <c r="B68" s="253" t="s">
        <v>60</v>
      </c>
      <c r="C68" s="253"/>
    </row>
    <row r="69" spans="1:3">
      <c r="A69" s="209" t="s">
        <v>61</v>
      </c>
      <c r="B69" s="253" t="s">
        <v>62</v>
      </c>
      <c r="C69" s="253"/>
    </row>
    <row r="70" spans="1:3">
      <c r="A70" s="209" t="s">
        <v>63</v>
      </c>
      <c r="B70" s="253" t="s">
        <v>64</v>
      </c>
      <c r="C70" s="253"/>
    </row>
    <row r="71" spans="1:3">
      <c r="A71" s="209" t="s">
        <v>65</v>
      </c>
      <c r="B71" s="253" t="s">
        <v>66</v>
      </c>
      <c r="C71" s="253"/>
    </row>
    <row r="72" spans="1:3">
      <c r="A72" s="209" t="s">
        <v>67</v>
      </c>
      <c r="B72" s="253" t="s">
        <v>68</v>
      </c>
      <c r="C72" s="253"/>
    </row>
    <row r="73" spans="1:3">
      <c r="A73" s="209" t="s">
        <v>69</v>
      </c>
      <c r="B73" s="253" t="s">
        <v>70</v>
      </c>
      <c r="C73" s="253"/>
    </row>
    <row r="74" spans="1:3" ht="14.1" customHeight="1">
      <c r="A74" s="209" t="s">
        <v>71</v>
      </c>
      <c r="B74" s="253" t="s">
        <v>72</v>
      </c>
      <c r="C74" s="253"/>
    </row>
    <row r="75" spans="1:3" ht="14.1" customHeight="1">
      <c r="A75" s="209" t="s">
        <v>73</v>
      </c>
      <c r="B75" s="253" t="s">
        <v>74</v>
      </c>
      <c r="C75" s="253"/>
    </row>
    <row r="76" spans="1:3" ht="14.1" customHeight="1">
      <c r="A76" s="209" t="s">
        <v>75</v>
      </c>
      <c r="B76" s="253" t="s">
        <v>76</v>
      </c>
      <c r="C76" s="253"/>
    </row>
    <row r="77" spans="1:3" ht="14.1" customHeight="1">
      <c r="A77" s="209" t="s">
        <v>77</v>
      </c>
      <c r="B77" s="253" t="s">
        <v>78</v>
      </c>
      <c r="C77" s="253"/>
    </row>
    <row r="78" spans="1:3" ht="14.1" customHeight="1">
      <c r="A78" s="209" t="s">
        <v>79</v>
      </c>
      <c r="B78" s="253" t="s">
        <v>80</v>
      </c>
      <c r="C78" s="253"/>
    </row>
    <row r="79" spans="1:3" ht="14.1" customHeight="1">
      <c r="A79" s="209" t="s">
        <v>81</v>
      </c>
      <c r="B79" s="253" t="s">
        <v>82</v>
      </c>
      <c r="C79" s="253"/>
    </row>
    <row r="80" spans="1:3" ht="14.1" customHeight="1">
      <c r="A80" s="209" t="s">
        <v>83</v>
      </c>
      <c r="B80" s="253" t="s">
        <v>84</v>
      </c>
      <c r="C80" s="253"/>
    </row>
    <row r="81" spans="1:3" ht="28.5">
      <c r="A81" s="209" t="s">
        <v>85</v>
      </c>
      <c r="B81" s="253" t="s">
        <v>86</v>
      </c>
      <c r="C81" s="253"/>
    </row>
    <row r="82" spans="1:3" ht="28.5">
      <c r="A82" s="209" t="s">
        <v>87</v>
      </c>
      <c r="B82" s="253" t="s">
        <v>88</v>
      </c>
      <c r="C82" s="253"/>
    </row>
    <row r="83" spans="1:3" ht="28.5">
      <c r="A83" s="209" t="s">
        <v>89</v>
      </c>
      <c r="B83" s="253" t="s">
        <v>90</v>
      </c>
      <c r="C83" s="253"/>
    </row>
    <row r="84" spans="1:3" ht="28.5">
      <c r="A84" s="209" t="s">
        <v>91</v>
      </c>
      <c r="B84" s="253" t="s">
        <v>92</v>
      </c>
      <c r="C84" s="253"/>
    </row>
    <row r="85" spans="1:3" ht="28.5">
      <c r="A85" s="209" t="s">
        <v>93</v>
      </c>
      <c r="B85" s="253" t="s">
        <v>94</v>
      </c>
      <c r="C85" s="253"/>
    </row>
    <row r="86" spans="1:3" ht="14.1" customHeight="1">
      <c r="A86" s="209" t="s">
        <v>95</v>
      </c>
      <c r="B86" s="253" t="s">
        <v>96</v>
      </c>
      <c r="C86" s="253"/>
    </row>
    <row r="87" spans="1:3" ht="28.5">
      <c r="A87" s="209" t="s">
        <v>97</v>
      </c>
      <c r="B87" s="253" t="s">
        <v>98</v>
      </c>
      <c r="C87" s="253"/>
    </row>
    <row r="88" spans="1:3">
      <c r="A88" s="209" t="s">
        <v>99</v>
      </c>
      <c r="B88" s="253" t="s">
        <v>70</v>
      </c>
      <c r="C88" s="253"/>
    </row>
    <row r="89" spans="1:3">
      <c r="A89" s="209" t="s">
        <v>100</v>
      </c>
      <c r="B89" s="253" t="s">
        <v>101</v>
      </c>
      <c r="C89" s="253"/>
    </row>
    <row r="90" spans="1:3">
      <c r="A90" s="209" t="s">
        <v>102</v>
      </c>
      <c r="B90" s="253" t="s">
        <v>103</v>
      </c>
      <c r="C90" s="253"/>
    </row>
    <row r="91" spans="1:3" ht="14.1" customHeight="1">
      <c r="A91" s="209" t="s">
        <v>104</v>
      </c>
      <c r="B91" s="253" t="s">
        <v>105</v>
      </c>
      <c r="C91" s="253"/>
    </row>
    <row r="92" spans="1:3" ht="14.1" customHeight="1">
      <c r="A92" s="209" t="s">
        <v>106</v>
      </c>
      <c r="B92" s="253" t="s">
        <v>107</v>
      </c>
      <c r="C92" s="253"/>
    </row>
    <row r="93" spans="1:3" ht="15">
      <c r="A93" s="3"/>
      <c r="B93" s="3"/>
      <c r="C93" s="3"/>
    </row>
    <row r="94" spans="1:3" ht="20.25">
      <c r="A94" s="207" t="s">
        <v>108</v>
      </c>
      <c r="B94" s="70"/>
      <c r="C94" s="3"/>
    </row>
    <row r="95" spans="1:3">
      <c r="A95" s="209" t="s">
        <v>109</v>
      </c>
      <c r="B95" s="253" t="s">
        <v>110</v>
      </c>
      <c r="C95" s="253" t="s">
        <v>111</v>
      </c>
    </row>
    <row r="96" spans="1:3">
      <c r="A96" s="209" t="s">
        <v>111</v>
      </c>
      <c r="B96" s="253" t="s">
        <v>112</v>
      </c>
      <c r="C96" s="253" t="s">
        <v>113</v>
      </c>
    </row>
    <row r="97" spans="1:3">
      <c r="A97" s="209" t="s">
        <v>114</v>
      </c>
      <c r="B97" s="253" t="s">
        <v>115</v>
      </c>
      <c r="C97" s="253" t="s">
        <v>111</v>
      </c>
    </row>
    <row r="98" spans="1:3"/>
    <row r="99" spans="1:3"/>
    <row r="100" spans="1:3"/>
    <row r="101" spans="1:3"/>
    <row r="102" spans="1:3"/>
    <row r="103" spans="1:3"/>
  </sheetData>
  <sheetProtection algorithmName="SHA-512" hashValue="il9w2peW3uvekH3gcd5Sfiezg13KIXmqZ9ki78bP8wsGEkG1l9OgSen0si7mOTtk5Qww8XQzCVdJOej+o7ZKtg==" saltValue="9KDI5DCzj0NgQGu3/NdEBw==" spinCount="100000" sheet="1" objects="1" scenarios="1"/>
  <mergeCells count="58">
    <mergeCell ref="B1:C6"/>
    <mergeCell ref="B55:C55"/>
    <mergeCell ref="B56:C56"/>
    <mergeCell ref="A8:C8"/>
    <mergeCell ref="A52:C52"/>
    <mergeCell ref="A19:C19"/>
    <mergeCell ref="A37:C37"/>
    <mergeCell ref="A11:B11"/>
    <mergeCell ref="A12:B12"/>
    <mergeCell ref="A22:C22"/>
    <mergeCell ref="A25:C25"/>
    <mergeCell ref="A28:C28"/>
    <mergeCell ref="A31:C31"/>
    <mergeCell ref="A34:C34"/>
    <mergeCell ref="A40:C40"/>
    <mergeCell ref="A43:C43"/>
    <mergeCell ref="B95:C95"/>
    <mergeCell ref="B96:C96"/>
    <mergeCell ref="B97:C97"/>
    <mergeCell ref="A16:C16"/>
    <mergeCell ref="B58:C58"/>
    <mergeCell ref="B60:C60"/>
    <mergeCell ref="B57:C57"/>
    <mergeCell ref="B59:C59"/>
    <mergeCell ref="B61:C61"/>
    <mergeCell ref="B62:C62"/>
    <mergeCell ref="B63:C63"/>
    <mergeCell ref="B64:C64"/>
    <mergeCell ref="B65:C65"/>
    <mergeCell ref="B71:C71"/>
    <mergeCell ref="B72:C72"/>
    <mergeCell ref="B69:C69"/>
    <mergeCell ref="B91:C91"/>
    <mergeCell ref="B66:C66"/>
    <mergeCell ref="B67:C67"/>
    <mergeCell ref="B68:C68"/>
    <mergeCell ref="B70:C70"/>
    <mergeCell ref="B86:C86"/>
    <mergeCell ref="B87:C87"/>
    <mergeCell ref="B88:C88"/>
    <mergeCell ref="B89:C89"/>
    <mergeCell ref="B90:C90"/>
    <mergeCell ref="A49:C49"/>
    <mergeCell ref="A46:C46"/>
    <mergeCell ref="B92:C92"/>
    <mergeCell ref="B73:C73"/>
    <mergeCell ref="B74:C74"/>
    <mergeCell ref="B75:C75"/>
    <mergeCell ref="B76:C76"/>
    <mergeCell ref="B77:C77"/>
    <mergeCell ref="B78:C78"/>
    <mergeCell ref="B79:C79"/>
    <mergeCell ref="B80:C80"/>
    <mergeCell ref="B81:C81"/>
    <mergeCell ref="B82:C82"/>
    <mergeCell ref="B83:C83"/>
    <mergeCell ref="B84:C84"/>
    <mergeCell ref="B85:C85"/>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0070C0"/>
  </sheetPr>
  <dimension ref="A1:K124"/>
  <sheetViews>
    <sheetView zoomScaleNormal="100" workbookViewId="0">
      <selection activeCell="C9" sqref="C9"/>
    </sheetView>
  </sheetViews>
  <sheetFormatPr defaultColWidth="0" defaultRowHeight="14.25" zeroHeight="1"/>
  <cols>
    <col min="1" max="1" width="3.625" style="186" customWidth="1"/>
    <col min="2" max="2" width="34.625" style="1" bestFit="1" customWidth="1"/>
    <col min="3" max="3" width="37.375" style="1" bestFit="1" customWidth="1"/>
    <col min="4" max="4" width="15.625" style="1" customWidth="1"/>
    <col min="5" max="5" width="8.75" style="186" customWidth="1"/>
    <col min="6" max="6" width="9.625" style="186" customWidth="1"/>
    <col min="7" max="11" width="8.75" style="186" customWidth="1"/>
    <col min="12" max="16384" width="8.75" style="1" hidden="1"/>
  </cols>
  <sheetData>
    <row r="1" spans="1:11" s="186" customFormat="1">
      <c r="A1" s="190"/>
    </row>
    <row r="2" spans="1:11" s="186" customFormat="1" ht="9.75" customHeight="1"/>
    <row r="3" spans="1:11" s="186" customFormat="1" ht="34.5" customHeight="1">
      <c r="B3" s="281" t="s">
        <v>260</v>
      </c>
      <c r="C3" s="281"/>
      <c r="D3" s="281"/>
      <c r="G3" s="272" t="s">
        <v>198</v>
      </c>
      <c r="H3" s="272"/>
      <c r="I3" s="272"/>
      <c r="J3" s="211"/>
      <c r="K3" s="211"/>
    </row>
    <row r="4" spans="1:11" s="186" customFormat="1" ht="28.9" customHeight="1">
      <c r="B4" s="273" t="s">
        <v>199</v>
      </c>
      <c r="C4" s="273"/>
      <c r="D4" s="273"/>
      <c r="G4" s="271" t="s">
        <v>261</v>
      </c>
      <c r="H4" s="271"/>
      <c r="I4" s="271"/>
      <c r="J4" s="271"/>
      <c r="K4" s="271"/>
    </row>
    <row r="5" spans="1:11" s="186" customFormat="1" ht="9" customHeight="1" thickBot="1">
      <c r="B5" s="191"/>
      <c r="C5" s="191"/>
      <c r="G5" s="271"/>
      <c r="H5" s="271"/>
      <c r="I5" s="271"/>
      <c r="J5" s="271"/>
      <c r="K5" s="271"/>
    </row>
    <row r="6" spans="1:11" s="10" customFormat="1" ht="22.15" customHeight="1">
      <c r="A6" s="188"/>
      <c r="B6" s="167" t="s">
        <v>180</v>
      </c>
      <c r="C6" s="280" t="str">
        <f>IF(Summary!C5="","",Summary!C5)</f>
        <v/>
      </c>
      <c r="D6" s="275"/>
      <c r="E6" s="188"/>
      <c r="F6" s="188"/>
      <c r="G6" s="271"/>
      <c r="H6" s="271"/>
      <c r="I6" s="271"/>
      <c r="J6" s="271"/>
      <c r="K6" s="271"/>
    </row>
    <row r="7" spans="1:11" s="10" customFormat="1" ht="22.15" customHeight="1">
      <c r="A7" s="188"/>
      <c r="B7" s="171" t="s">
        <v>181</v>
      </c>
      <c r="C7" s="278" t="str">
        <f>IF(Summary!C6="","",Summary!C6)</f>
        <v/>
      </c>
      <c r="D7" s="279"/>
      <c r="E7" s="188"/>
      <c r="F7" s="188"/>
      <c r="G7" s="271"/>
      <c r="H7" s="271"/>
      <c r="I7" s="271"/>
      <c r="J7" s="271"/>
      <c r="K7" s="271"/>
    </row>
    <row r="8" spans="1:11" s="10" customFormat="1" ht="22.15" customHeight="1">
      <c r="A8" s="188"/>
      <c r="B8" s="171" t="s">
        <v>186</v>
      </c>
      <c r="C8" s="278" t="str">
        <f>IF(Summary!C7="","",Summary!C7)</f>
        <v/>
      </c>
      <c r="D8" s="279"/>
      <c r="E8" s="188"/>
      <c r="F8" s="188"/>
      <c r="G8" s="271"/>
      <c r="H8" s="271"/>
      <c r="I8" s="271"/>
      <c r="J8" s="271"/>
      <c r="K8" s="271"/>
    </row>
    <row r="9" spans="1:11" s="10" customFormat="1" ht="22.15" customHeight="1">
      <c r="A9" s="188"/>
      <c r="B9" s="171" t="s">
        <v>201</v>
      </c>
      <c r="C9" s="193"/>
      <c r="D9" s="166"/>
      <c r="E9" s="188"/>
      <c r="F9" s="188"/>
      <c r="G9" s="271"/>
      <c r="H9" s="271"/>
      <c r="I9" s="271"/>
      <c r="J9" s="271"/>
      <c r="K9" s="271"/>
    </row>
    <row r="10" spans="1:11" s="10" customFormat="1" ht="22.15" customHeight="1">
      <c r="A10" s="188"/>
      <c r="B10" s="171" t="s">
        <v>202</v>
      </c>
      <c r="C10" s="193"/>
      <c r="D10" s="166"/>
      <c r="E10" s="188"/>
      <c r="F10" s="188"/>
      <c r="G10" s="271"/>
      <c r="H10" s="271"/>
      <c r="I10" s="271"/>
      <c r="J10" s="271"/>
      <c r="K10" s="271"/>
    </row>
    <row r="11" spans="1:11" s="10" customFormat="1" ht="22.15" customHeight="1">
      <c r="A11" s="188"/>
      <c r="B11" s="171" t="s">
        <v>262</v>
      </c>
      <c r="C11" s="193"/>
      <c r="D11" s="166" t="s">
        <v>223</v>
      </c>
      <c r="E11" s="188"/>
      <c r="F11" s="188"/>
      <c r="G11" s="271"/>
      <c r="H11" s="271"/>
      <c r="I11" s="271"/>
      <c r="J11" s="271"/>
      <c r="K11" s="271"/>
    </row>
    <row r="12" spans="1:11" s="10" customFormat="1" ht="29.25" customHeight="1">
      <c r="A12" s="188"/>
      <c r="B12" s="171" t="s">
        <v>263</v>
      </c>
      <c r="C12" s="193"/>
      <c r="D12" s="17" t="s">
        <v>223</v>
      </c>
      <c r="E12" s="188"/>
      <c r="F12" s="188"/>
      <c r="G12" s="271"/>
      <c r="H12" s="271"/>
      <c r="I12" s="271"/>
      <c r="J12" s="271"/>
      <c r="K12" s="271"/>
    </row>
    <row r="13" spans="1:11" s="10" customFormat="1" ht="22.15" customHeight="1">
      <c r="A13" s="188"/>
      <c r="B13" s="171" t="s">
        <v>264</v>
      </c>
      <c r="C13" s="193"/>
      <c r="D13" s="17" t="s">
        <v>266</v>
      </c>
      <c r="E13" s="188"/>
      <c r="F13" s="188"/>
      <c r="G13" s="271"/>
      <c r="H13" s="271"/>
      <c r="I13" s="271"/>
      <c r="J13" s="271"/>
      <c r="K13" s="271"/>
    </row>
    <row r="14" spans="1:11" s="10" customFormat="1" ht="22.15" customHeight="1">
      <c r="A14" s="188"/>
      <c r="B14" s="171" t="s">
        <v>267</v>
      </c>
      <c r="C14" s="193"/>
      <c r="D14" s="17" t="s">
        <v>266</v>
      </c>
      <c r="E14" s="188"/>
      <c r="F14" s="188"/>
      <c r="G14" s="271"/>
      <c r="H14" s="271"/>
      <c r="I14" s="271"/>
      <c r="J14" s="271"/>
      <c r="K14" s="271"/>
    </row>
    <row r="15" spans="1:11" s="10" customFormat="1" ht="21.75" customHeight="1">
      <c r="A15" s="188"/>
      <c r="B15" s="171" t="s">
        <v>268</v>
      </c>
      <c r="C15" s="193"/>
      <c r="D15" s="17" t="s">
        <v>266</v>
      </c>
      <c r="E15" s="188"/>
      <c r="F15" s="188"/>
      <c r="G15" s="271"/>
      <c r="H15" s="271"/>
      <c r="I15" s="271"/>
      <c r="J15" s="271"/>
      <c r="K15" s="271"/>
    </row>
    <row r="16" spans="1:11" s="10" customFormat="1" ht="21.75" customHeight="1" thickBot="1">
      <c r="A16" s="188"/>
      <c r="B16" s="197" t="s">
        <v>708</v>
      </c>
      <c r="C16" s="233"/>
      <c r="D16" s="18" t="s">
        <v>207</v>
      </c>
      <c r="E16" s="188"/>
      <c r="F16" s="188"/>
      <c r="G16" s="271"/>
      <c r="H16" s="271"/>
      <c r="I16" s="271"/>
      <c r="J16" s="271"/>
      <c r="K16" s="271"/>
    </row>
    <row r="17" spans="1:11" s="188" customFormat="1" ht="9.75" customHeight="1" thickBot="1">
      <c r="B17" s="192"/>
      <c r="C17" s="192"/>
      <c r="D17" s="192"/>
      <c r="G17" s="271"/>
      <c r="H17" s="271"/>
      <c r="I17" s="271"/>
      <c r="J17" s="271"/>
      <c r="K17" s="271"/>
    </row>
    <row r="18" spans="1:11" s="10" customFormat="1" ht="22.15" customHeight="1">
      <c r="A18" s="188"/>
      <c r="B18" s="195" t="s">
        <v>257</v>
      </c>
      <c r="C18" s="157">
        <f>IFERROR('Ag Measures Calcs'!I101,0)</f>
        <v>0</v>
      </c>
      <c r="D18" s="75" t="s">
        <v>111</v>
      </c>
      <c r="E18" s="188"/>
      <c r="F18" s="188"/>
      <c r="G18" s="271"/>
      <c r="H18" s="271"/>
      <c r="I18" s="271"/>
      <c r="J18" s="271"/>
      <c r="K18" s="271"/>
    </row>
    <row r="19" spans="1:11" ht="21.75" customHeight="1" thickBot="1">
      <c r="A19" s="188"/>
      <c r="B19" s="197" t="s">
        <v>209</v>
      </c>
      <c r="C19" s="158">
        <f>IFERROR('Ag Measures Calcs'!J101,0)</f>
        <v>0</v>
      </c>
      <c r="D19" s="76" t="s">
        <v>109</v>
      </c>
    </row>
    <row r="20" spans="1:11" s="186" customFormat="1"/>
    <row r="21" spans="1:11" s="186" customFormat="1">
      <c r="B21" s="200"/>
    </row>
    <row r="22" spans="1:11" s="186" customFormat="1"/>
    <row r="23" spans="1:11" s="186" customFormat="1"/>
    <row r="24" spans="1:11" s="186" customFormat="1"/>
    <row r="25" spans="1:11">
      <c r="B25" s="186"/>
      <c r="C25" s="186"/>
      <c r="D25" s="186"/>
    </row>
    <row r="26" spans="1:11">
      <c r="B26" s="186"/>
      <c r="C26" s="186"/>
      <c r="D26" s="186"/>
    </row>
    <row r="27" spans="1:11">
      <c r="B27" s="186"/>
      <c r="C27" s="186"/>
      <c r="D27" s="186"/>
    </row>
    <row r="28" spans="1:11">
      <c r="B28" s="186"/>
      <c r="C28" s="186"/>
      <c r="D28" s="186"/>
    </row>
    <row r="29" spans="1:11">
      <c r="B29" s="186"/>
      <c r="C29" s="186"/>
      <c r="D29" s="186"/>
    </row>
    <row r="30" spans="1:11">
      <c r="B30" s="186"/>
      <c r="C30" s="186"/>
      <c r="D30" s="186"/>
    </row>
    <row r="31" spans="1:11">
      <c r="B31" s="186"/>
      <c r="C31" s="186"/>
      <c r="D31" s="186"/>
    </row>
    <row r="32" spans="1:11">
      <c r="B32" s="186"/>
      <c r="C32" s="186"/>
      <c r="D32" s="186"/>
    </row>
    <row r="33" spans="2:4">
      <c r="B33" s="186"/>
      <c r="C33" s="186"/>
      <c r="D33" s="186"/>
    </row>
    <row r="34" spans="2:4">
      <c r="B34" s="186"/>
      <c r="C34" s="186"/>
      <c r="D34" s="186"/>
    </row>
    <row r="35" spans="2:4">
      <c r="B35" s="186"/>
      <c r="C35" s="186"/>
      <c r="D35" s="186"/>
    </row>
    <row r="36" spans="2:4">
      <c r="B36" s="186"/>
      <c r="C36" s="186"/>
      <c r="D36" s="186"/>
    </row>
    <row r="37" spans="2:4">
      <c r="B37" s="186"/>
      <c r="C37" s="186"/>
      <c r="D37" s="186"/>
    </row>
    <row r="38" spans="2:4">
      <c r="B38" s="186"/>
      <c r="C38" s="186"/>
      <c r="D38" s="186"/>
    </row>
    <row r="39" spans="2:4">
      <c r="B39" s="186"/>
      <c r="C39" s="186"/>
      <c r="D39" s="186"/>
    </row>
    <row r="40" spans="2:4">
      <c r="B40" s="186"/>
      <c r="C40" s="186"/>
      <c r="D40" s="186"/>
    </row>
    <row r="41" spans="2:4">
      <c r="B41" s="186"/>
      <c r="C41" s="186"/>
      <c r="D41" s="186"/>
    </row>
    <row r="42" spans="2:4">
      <c r="B42" s="186"/>
      <c r="C42" s="186"/>
      <c r="D42" s="186"/>
    </row>
    <row r="43" spans="2:4">
      <c r="B43" s="186"/>
      <c r="C43" s="186"/>
      <c r="D43" s="186"/>
    </row>
    <row r="44" spans="2:4">
      <c r="B44" s="186"/>
      <c r="C44" s="186"/>
      <c r="D44" s="186"/>
    </row>
    <row r="45" spans="2:4">
      <c r="B45" s="186"/>
      <c r="C45" s="186"/>
      <c r="D45" s="186"/>
    </row>
    <row r="46" spans="2:4">
      <c r="B46" s="186"/>
      <c r="C46" s="186"/>
      <c r="D46" s="186"/>
    </row>
    <row r="47" spans="2:4">
      <c r="B47" s="186"/>
      <c r="C47" s="186"/>
      <c r="D47" s="186"/>
    </row>
    <row r="48" spans="2:4">
      <c r="B48" s="186"/>
      <c r="C48" s="186"/>
      <c r="D48" s="186"/>
    </row>
    <row r="49" spans="2:4">
      <c r="B49" s="186"/>
      <c r="C49" s="186"/>
      <c r="D49" s="186"/>
    </row>
    <row r="50" spans="2:4">
      <c r="B50" s="186"/>
      <c r="C50" s="186"/>
      <c r="D50" s="186"/>
    </row>
    <row r="51" spans="2:4">
      <c r="B51" s="186"/>
      <c r="C51" s="186"/>
      <c r="D51" s="186"/>
    </row>
    <row r="52" spans="2:4">
      <c r="B52" s="186"/>
      <c r="C52" s="186"/>
      <c r="D52" s="186"/>
    </row>
    <row r="53" spans="2:4">
      <c r="B53" s="186"/>
      <c r="C53" s="186"/>
      <c r="D53" s="186"/>
    </row>
    <row r="54" spans="2:4">
      <c r="B54" s="186"/>
      <c r="C54" s="186"/>
      <c r="D54" s="186"/>
    </row>
    <row r="55" spans="2:4">
      <c r="B55" s="186"/>
      <c r="C55" s="186"/>
      <c r="D55" s="186"/>
    </row>
    <row r="56" spans="2:4">
      <c r="B56" s="186"/>
      <c r="C56" s="186"/>
      <c r="D56" s="186"/>
    </row>
    <row r="57" spans="2:4">
      <c r="B57" s="186"/>
      <c r="C57" s="186"/>
      <c r="D57" s="186"/>
    </row>
    <row r="58" spans="2:4">
      <c r="B58" s="186"/>
      <c r="C58" s="186"/>
      <c r="D58" s="186"/>
    </row>
    <row r="59" spans="2:4">
      <c r="B59" s="186"/>
      <c r="C59" s="186"/>
      <c r="D59" s="186"/>
    </row>
    <row r="60" spans="2:4">
      <c r="B60" s="186"/>
      <c r="C60" s="186"/>
      <c r="D60" s="186"/>
    </row>
    <row r="61" spans="2:4">
      <c r="B61" s="186"/>
      <c r="C61" s="186"/>
      <c r="D61" s="186"/>
    </row>
    <row r="62" spans="2:4">
      <c r="B62" s="186"/>
      <c r="C62" s="186"/>
      <c r="D62" s="186"/>
    </row>
    <row r="63" spans="2:4">
      <c r="B63" s="186"/>
      <c r="C63" s="186"/>
      <c r="D63" s="186"/>
    </row>
    <row r="64" spans="2:4">
      <c r="B64" s="186"/>
      <c r="C64" s="186"/>
      <c r="D64" s="186"/>
    </row>
    <row r="65" spans="2:4">
      <c r="B65" s="186"/>
      <c r="C65" s="186"/>
      <c r="D65" s="186"/>
    </row>
    <row r="66" spans="2:4">
      <c r="B66" s="186"/>
      <c r="C66" s="186"/>
      <c r="D66" s="186"/>
    </row>
    <row r="67" spans="2:4">
      <c r="B67" s="186"/>
      <c r="C67" s="186"/>
      <c r="D67" s="186"/>
    </row>
    <row r="68" spans="2:4">
      <c r="B68" s="186"/>
      <c r="C68" s="186"/>
      <c r="D68" s="186"/>
    </row>
    <row r="69" spans="2:4">
      <c r="B69" s="186"/>
      <c r="C69" s="186"/>
      <c r="D69" s="186"/>
    </row>
    <row r="70" spans="2:4">
      <c r="B70" s="186"/>
      <c r="C70" s="186"/>
      <c r="D70" s="186"/>
    </row>
    <row r="71" spans="2:4">
      <c r="B71" s="186"/>
      <c r="C71" s="186"/>
      <c r="D71" s="186"/>
    </row>
    <row r="72" spans="2:4">
      <c r="B72" s="186"/>
      <c r="C72" s="186"/>
      <c r="D72" s="186"/>
    </row>
    <row r="73" spans="2:4" hidden="1">
      <c r="B73" s="186"/>
      <c r="C73" s="186"/>
      <c r="D73" s="186"/>
    </row>
    <row r="74" spans="2:4" hidden="1">
      <c r="B74" s="186"/>
      <c r="C74" s="186"/>
      <c r="D74" s="186"/>
    </row>
    <row r="75" spans="2:4" hidden="1">
      <c r="B75" s="186"/>
      <c r="C75" s="186"/>
      <c r="D75" s="186"/>
    </row>
    <row r="76" spans="2:4" hidden="1">
      <c r="B76" s="186"/>
      <c r="C76" s="186"/>
      <c r="D76" s="186"/>
    </row>
    <row r="77" spans="2:4" hidden="1">
      <c r="B77" s="186"/>
      <c r="C77" s="186"/>
      <c r="D77" s="186"/>
    </row>
    <row r="78" spans="2:4" hidden="1">
      <c r="B78" s="186"/>
      <c r="C78" s="186"/>
      <c r="D78" s="186"/>
    </row>
    <row r="79" spans="2:4" hidden="1">
      <c r="B79" s="186"/>
      <c r="C79" s="186"/>
      <c r="D79" s="186"/>
    </row>
    <row r="80" spans="2:4" hidden="1">
      <c r="B80" s="186"/>
      <c r="C80" s="186"/>
      <c r="D80" s="186"/>
    </row>
    <row r="81" spans="2:4" hidden="1">
      <c r="B81" s="186"/>
      <c r="C81" s="186"/>
      <c r="D81" s="186"/>
    </row>
    <row r="82" spans="2:4" hidden="1">
      <c r="B82" s="186"/>
      <c r="C82" s="186"/>
      <c r="D82" s="186"/>
    </row>
    <row r="83" spans="2:4" hidden="1">
      <c r="B83" s="186"/>
      <c r="C83" s="186"/>
      <c r="D83" s="186"/>
    </row>
    <row r="84" spans="2:4" hidden="1">
      <c r="B84" s="186"/>
      <c r="C84" s="186"/>
      <c r="D84" s="186"/>
    </row>
    <row r="85" spans="2:4" hidden="1">
      <c r="B85" s="186"/>
      <c r="C85" s="186"/>
      <c r="D85" s="186"/>
    </row>
    <row r="86" spans="2:4" hidden="1">
      <c r="B86" s="186"/>
      <c r="C86" s="186"/>
      <c r="D86" s="186"/>
    </row>
    <row r="87" spans="2:4" hidden="1">
      <c r="B87" s="186"/>
      <c r="C87" s="186"/>
      <c r="D87" s="186"/>
    </row>
    <row r="88" spans="2:4" hidden="1">
      <c r="B88" s="186"/>
      <c r="C88" s="186"/>
      <c r="D88" s="186"/>
    </row>
    <row r="89" spans="2:4" hidden="1">
      <c r="B89" s="186"/>
      <c r="C89" s="186"/>
      <c r="D89" s="186"/>
    </row>
    <row r="90" spans="2:4" hidden="1">
      <c r="B90" s="186"/>
      <c r="C90" s="186"/>
      <c r="D90" s="186"/>
    </row>
    <row r="91" spans="2:4" hidden="1">
      <c r="B91" s="186"/>
      <c r="C91" s="186"/>
      <c r="D91" s="186"/>
    </row>
    <row r="92" spans="2:4" hidden="1">
      <c r="B92" s="186"/>
      <c r="C92" s="186"/>
      <c r="D92" s="186"/>
    </row>
    <row r="93" spans="2:4" hidden="1">
      <c r="B93" s="186"/>
      <c r="C93" s="186"/>
      <c r="D93" s="186"/>
    </row>
    <row r="94" spans="2:4" hidden="1">
      <c r="B94" s="186"/>
      <c r="C94" s="186"/>
      <c r="D94" s="186"/>
    </row>
    <row r="95" spans="2:4" hidden="1">
      <c r="B95" s="186"/>
      <c r="C95" s="186"/>
      <c r="D95" s="186"/>
    </row>
    <row r="96" spans="2:4" hidden="1">
      <c r="B96" s="186"/>
      <c r="C96" s="186"/>
      <c r="D96" s="186"/>
    </row>
    <row r="97" spans="2:4" hidden="1">
      <c r="B97" s="186"/>
      <c r="C97" s="186"/>
      <c r="D97" s="186"/>
    </row>
    <row r="98" spans="2:4" hidden="1">
      <c r="B98" s="186"/>
      <c r="C98" s="186"/>
      <c r="D98" s="186"/>
    </row>
    <row r="99" spans="2:4" hidden="1">
      <c r="B99" s="186"/>
      <c r="C99" s="186"/>
      <c r="D99" s="186"/>
    </row>
    <row r="100" spans="2:4" hidden="1">
      <c r="B100" s="186"/>
      <c r="C100" s="186"/>
      <c r="D100" s="186"/>
    </row>
    <row r="101" spans="2:4" hidden="1">
      <c r="B101" s="186"/>
      <c r="C101" s="186"/>
      <c r="D101" s="186"/>
    </row>
    <row r="102" spans="2:4" hidden="1">
      <c r="B102" s="186"/>
      <c r="C102" s="186"/>
      <c r="D102" s="186"/>
    </row>
    <row r="103" spans="2:4" hidden="1">
      <c r="B103" s="186"/>
      <c r="C103" s="186"/>
      <c r="D103" s="186"/>
    </row>
    <row r="104" spans="2:4" hidden="1">
      <c r="B104" s="186"/>
      <c r="C104" s="186"/>
      <c r="D104" s="186"/>
    </row>
    <row r="105" spans="2:4" hidden="1">
      <c r="B105" s="186"/>
      <c r="C105" s="186"/>
      <c r="D105" s="186"/>
    </row>
    <row r="106" spans="2:4" hidden="1">
      <c r="B106" s="186"/>
      <c r="C106" s="186"/>
      <c r="D106" s="186"/>
    </row>
    <row r="107" spans="2:4" hidden="1">
      <c r="B107" s="186"/>
      <c r="C107" s="186"/>
      <c r="D107" s="186"/>
    </row>
    <row r="108" spans="2:4" hidden="1">
      <c r="B108" s="186"/>
      <c r="C108" s="186"/>
      <c r="D108" s="186"/>
    </row>
    <row r="109" spans="2:4" hidden="1">
      <c r="B109" s="186"/>
      <c r="C109" s="186"/>
      <c r="D109" s="186"/>
    </row>
    <row r="110" spans="2:4" hidden="1">
      <c r="B110" s="186"/>
      <c r="C110" s="186"/>
      <c r="D110" s="186"/>
    </row>
    <row r="111" spans="2:4" hidden="1">
      <c r="B111" s="186"/>
      <c r="C111" s="186"/>
      <c r="D111" s="186"/>
    </row>
    <row r="112" spans="2:4" hidden="1">
      <c r="B112" s="186"/>
      <c r="C112" s="186"/>
      <c r="D112" s="186"/>
    </row>
    <row r="113" spans="2:4" hidden="1">
      <c r="B113" s="186"/>
      <c r="C113" s="186"/>
      <c r="D113" s="186"/>
    </row>
    <row r="114" spans="2:4" hidden="1">
      <c r="B114" s="186"/>
      <c r="C114" s="186"/>
      <c r="D114" s="186"/>
    </row>
    <row r="115" spans="2:4" hidden="1">
      <c r="B115" s="186"/>
      <c r="C115" s="186"/>
      <c r="D115" s="186"/>
    </row>
    <row r="116" spans="2:4" hidden="1">
      <c r="B116" s="186"/>
      <c r="C116" s="186"/>
      <c r="D116" s="186"/>
    </row>
    <row r="117" spans="2:4" hidden="1">
      <c r="B117" s="186"/>
      <c r="C117" s="186"/>
      <c r="D117" s="186"/>
    </row>
    <row r="118" spans="2:4" hidden="1">
      <c r="B118" s="186"/>
      <c r="C118" s="186"/>
      <c r="D118" s="186"/>
    </row>
    <row r="119" spans="2:4" hidden="1">
      <c r="B119" s="186"/>
      <c r="C119" s="186"/>
      <c r="D119" s="186"/>
    </row>
    <row r="120" spans="2:4" hidden="1">
      <c r="B120" s="186"/>
      <c r="C120" s="186"/>
      <c r="D120" s="186"/>
    </row>
    <row r="121" spans="2:4" hidden="1">
      <c r="B121" s="186"/>
      <c r="C121" s="186"/>
      <c r="D121" s="186"/>
    </row>
    <row r="122" spans="2:4" hidden="1">
      <c r="B122" s="186"/>
      <c r="C122" s="186"/>
      <c r="D122" s="186"/>
    </row>
    <row r="123" spans="2:4" hidden="1">
      <c r="B123" s="186"/>
      <c r="C123" s="186"/>
      <c r="D123" s="186"/>
    </row>
    <row r="124" spans="2:4" hidden="1">
      <c r="B124" s="186"/>
      <c r="C124" s="186"/>
      <c r="D124" s="186"/>
    </row>
  </sheetData>
  <sheetProtection algorithmName="SHA-512" hashValue="UdTDB3VxiJNnQtuDNZvmu4hhjzDRKpKzkE05vTCV/qdQ6L2CgRo7jsQQ4hCyV9hh6jUrQNKq7T61KoHNsCGbYQ==" saltValue="D1gPIkq5y3y27/+frFeWFw==" spinCount="100000" sheet="1" formatColumns="0"/>
  <mergeCells count="7">
    <mergeCell ref="G3:I3"/>
    <mergeCell ref="G4:K18"/>
    <mergeCell ref="B3:D3"/>
    <mergeCell ref="B4:D4"/>
    <mergeCell ref="C6:D6"/>
    <mergeCell ref="C7:D7"/>
    <mergeCell ref="C8:D8"/>
  </mergeCell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2000000}">
          <x14:formula1>
            <xm:f>'Ag Measures Calcs'!$AH$69:$AH$72</xm:f>
          </x14:formula1>
          <xm:sqref>C13:C14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A437C-4C3A-4035-AD79-50F8FA407AF8}">
  <sheetPr codeName="Sheet11">
    <tabColor rgb="FF0070C0"/>
  </sheetPr>
  <dimension ref="A1:K64"/>
  <sheetViews>
    <sheetView zoomScale="115" zoomScaleNormal="115" workbookViewId="0">
      <selection activeCell="C9" sqref="C9"/>
    </sheetView>
  </sheetViews>
  <sheetFormatPr defaultColWidth="0" defaultRowHeight="14.25" zeroHeight="1"/>
  <cols>
    <col min="1" max="1" width="4.125" style="186" customWidth="1"/>
    <col min="2" max="2" width="35.375" style="1" customWidth="1"/>
    <col min="3" max="3" width="24.375" style="1" customWidth="1"/>
    <col min="4" max="4" width="10.25" style="1" customWidth="1"/>
    <col min="5" max="11" width="9" style="186" customWidth="1"/>
    <col min="12" max="16384" width="9" style="1" hidden="1"/>
  </cols>
  <sheetData>
    <row r="1" spans="1:11" s="186" customFormat="1">
      <c r="A1" s="190"/>
    </row>
    <row r="2" spans="1:11" s="186" customFormat="1"/>
    <row r="3" spans="1:11" s="186" customFormat="1" ht="34.5">
      <c r="B3" s="281" t="s">
        <v>269</v>
      </c>
      <c r="C3" s="281"/>
      <c r="D3" s="281"/>
      <c r="G3" s="272" t="s">
        <v>198</v>
      </c>
      <c r="H3" s="272"/>
      <c r="I3" s="272"/>
      <c r="J3" s="211"/>
      <c r="K3" s="211"/>
    </row>
    <row r="4" spans="1:11" s="186" customFormat="1" ht="14.25" customHeight="1">
      <c r="B4" s="273" t="s">
        <v>199</v>
      </c>
      <c r="C4" s="273"/>
      <c r="D4" s="273"/>
      <c r="G4" s="271" t="s">
        <v>270</v>
      </c>
      <c r="H4" s="271"/>
      <c r="I4" s="271"/>
      <c r="J4" s="271"/>
      <c r="K4" s="271"/>
    </row>
    <row r="5" spans="1:11" s="186" customFormat="1" ht="15.75" customHeight="1" thickBot="1">
      <c r="B5" s="273"/>
      <c r="C5" s="273"/>
      <c r="D5" s="273"/>
      <c r="G5" s="271"/>
      <c r="H5" s="271"/>
      <c r="I5" s="271"/>
      <c r="J5" s="271"/>
      <c r="K5" s="271"/>
    </row>
    <row r="6" spans="1:11" ht="23.1" customHeight="1">
      <c r="A6" s="188"/>
      <c r="B6" s="167" t="s">
        <v>180</v>
      </c>
      <c r="C6" s="280" t="str">
        <f>IF(Summary!C5="","",Summary!C5)</f>
        <v/>
      </c>
      <c r="D6" s="275"/>
      <c r="E6" s="188"/>
      <c r="F6" s="188"/>
      <c r="G6" s="271"/>
      <c r="H6" s="271"/>
      <c r="I6" s="271"/>
      <c r="J6" s="271"/>
      <c r="K6" s="271"/>
    </row>
    <row r="7" spans="1:11" ht="23.1" customHeight="1">
      <c r="A7" s="188"/>
      <c r="B7" s="171" t="s">
        <v>181</v>
      </c>
      <c r="C7" s="278" t="str">
        <f>IF(Summary!C6="","",Summary!C6)</f>
        <v/>
      </c>
      <c r="D7" s="279"/>
      <c r="E7" s="188"/>
      <c r="F7" s="188"/>
      <c r="G7" s="271"/>
      <c r="H7" s="271"/>
      <c r="I7" s="271"/>
      <c r="J7" s="271"/>
      <c r="K7" s="271"/>
    </row>
    <row r="8" spans="1:11" ht="23.1" customHeight="1">
      <c r="A8" s="188"/>
      <c r="B8" s="171" t="s">
        <v>186</v>
      </c>
      <c r="C8" s="278" t="str">
        <f>IF(Summary!C7="","",Summary!C7)</f>
        <v/>
      </c>
      <c r="D8" s="279"/>
      <c r="E8" s="188"/>
      <c r="F8" s="188"/>
      <c r="G8" s="271"/>
      <c r="H8" s="271"/>
      <c r="I8" s="271"/>
      <c r="J8" s="271"/>
      <c r="K8" s="271"/>
    </row>
    <row r="9" spans="1:11" ht="23.1" customHeight="1">
      <c r="A9" s="188"/>
      <c r="B9" s="171" t="s">
        <v>201</v>
      </c>
      <c r="C9" s="193"/>
      <c r="D9" s="166"/>
      <c r="E9" s="188"/>
      <c r="F9" s="188"/>
      <c r="G9" s="271"/>
      <c r="H9" s="271"/>
      <c r="I9" s="271"/>
      <c r="J9" s="271"/>
      <c r="K9" s="271"/>
    </row>
    <row r="10" spans="1:11" ht="23.1" customHeight="1">
      <c r="A10" s="188"/>
      <c r="B10" s="171" t="s">
        <v>202</v>
      </c>
      <c r="C10" s="193"/>
      <c r="D10" s="166"/>
      <c r="E10" s="188"/>
      <c r="F10" s="188"/>
      <c r="G10" s="271"/>
      <c r="H10" s="271"/>
      <c r="I10" s="271"/>
      <c r="J10" s="271"/>
      <c r="K10" s="271"/>
    </row>
    <row r="11" spans="1:11" ht="23.1" customHeight="1">
      <c r="A11" s="188"/>
      <c r="B11" s="171" t="s">
        <v>226</v>
      </c>
      <c r="C11" s="193"/>
      <c r="D11" s="166" t="s">
        <v>204</v>
      </c>
      <c r="E11" s="188"/>
      <c r="F11" s="188"/>
      <c r="G11" s="271"/>
      <c r="H11" s="271"/>
      <c r="I11" s="271"/>
      <c r="J11" s="271"/>
      <c r="K11" s="271"/>
    </row>
    <row r="12" spans="1:11" ht="23.1" customHeight="1">
      <c r="A12" s="188"/>
      <c r="B12" s="171" t="s">
        <v>227</v>
      </c>
      <c r="C12" s="193"/>
      <c r="D12" s="17" t="s">
        <v>253</v>
      </c>
      <c r="E12" s="188"/>
      <c r="F12" s="188"/>
      <c r="G12" s="271"/>
      <c r="H12" s="271"/>
      <c r="I12" s="271"/>
      <c r="J12" s="271"/>
      <c r="K12" s="271"/>
    </row>
    <row r="13" spans="1:11" ht="23.1" customHeight="1">
      <c r="A13" s="188"/>
      <c r="B13" s="171" t="s">
        <v>271</v>
      </c>
      <c r="C13" s="193"/>
      <c r="D13" s="17" t="s">
        <v>253</v>
      </c>
      <c r="E13" s="188"/>
      <c r="F13" s="188"/>
      <c r="G13" s="271"/>
      <c r="H13" s="271"/>
      <c r="I13" s="271"/>
      <c r="J13" s="271"/>
      <c r="K13" s="271"/>
    </row>
    <row r="14" spans="1:11" ht="23.1" customHeight="1">
      <c r="A14" s="188"/>
      <c r="B14" s="171" t="s">
        <v>272</v>
      </c>
      <c r="C14" s="193"/>
      <c r="D14" s="17"/>
      <c r="E14" s="188"/>
      <c r="F14" s="188"/>
      <c r="G14" s="271"/>
      <c r="H14" s="271"/>
      <c r="I14" s="271"/>
      <c r="J14" s="271"/>
      <c r="K14" s="271"/>
    </row>
    <row r="15" spans="1:11" ht="23.1" customHeight="1" thickBot="1">
      <c r="A15" s="188"/>
      <c r="B15" s="197" t="s">
        <v>708</v>
      </c>
      <c r="C15" s="233"/>
      <c r="D15" s="18" t="s">
        <v>207</v>
      </c>
      <c r="E15" s="188"/>
      <c r="F15" s="188"/>
      <c r="G15" s="271"/>
      <c r="H15" s="271"/>
      <c r="I15" s="271"/>
      <c r="J15" s="271"/>
      <c r="K15" s="271"/>
    </row>
    <row r="16" spans="1:11" s="186" customFormat="1" ht="23.1" customHeight="1" thickBot="1">
      <c r="A16" s="188"/>
      <c r="B16" s="192"/>
      <c r="C16" s="192"/>
      <c r="D16" s="192"/>
      <c r="E16" s="188"/>
      <c r="F16" s="188"/>
      <c r="G16" s="271"/>
      <c r="H16" s="271"/>
      <c r="I16" s="271"/>
      <c r="J16" s="271"/>
      <c r="K16" s="271"/>
    </row>
    <row r="17" spans="1:11" ht="23.1" customHeight="1">
      <c r="A17" s="188"/>
      <c r="B17" s="195" t="s">
        <v>208</v>
      </c>
      <c r="C17" s="157">
        <f>IFERROR('Ag Measures Calcs'!L104,0)</f>
        <v>0</v>
      </c>
      <c r="D17" s="75" t="s">
        <v>111</v>
      </c>
      <c r="E17" s="188"/>
      <c r="F17" s="188"/>
      <c r="G17" s="271"/>
      <c r="H17" s="271"/>
      <c r="I17" s="271"/>
      <c r="J17" s="271"/>
      <c r="K17" s="271"/>
    </row>
    <row r="18" spans="1:11" ht="23.1" customHeight="1" thickBot="1">
      <c r="A18" s="188"/>
      <c r="B18" s="197" t="s">
        <v>209</v>
      </c>
      <c r="C18" s="158">
        <f>IFERROR('Ag Measures Calcs'!M104,0)</f>
        <v>0</v>
      </c>
      <c r="D18" s="76" t="s">
        <v>109</v>
      </c>
      <c r="E18" s="188"/>
      <c r="F18" s="188"/>
      <c r="G18" s="271"/>
      <c r="H18" s="271"/>
      <c r="I18" s="271"/>
      <c r="J18" s="271"/>
      <c r="K18" s="271"/>
    </row>
    <row r="19" spans="1:11" s="186" customFormat="1">
      <c r="A19" s="188"/>
    </row>
    <row r="20" spans="1:11">
      <c r="A20" s="188"/>
      <c r="B20" s="186"/>
      <c r="C20" s="186"/>
      <c r="D20" s="186"/>
    </row>
    <row r="21" spans="1:11">
      <c r="A21" s="188"/>
      <c r="B21" s="186"/>
      <c r="C21" s="186"/>
      <c r="D21" s="186"/>
    </row>
    <row r="22" spans="1:11">
      <c r="A22" s="188"/>
      <c r="B22" s="186"/>
      <c r="C22" s="186"/>
      <c r="D22" s="186"/>
    </row>
    <row r="23" spans="1:11">
      <c r="A23" s="188"/>
      <c r="B23" s="186"/>
      <c r="C23" s="186"/>
      <c r="D23" s="186"/>
    </row>
    <row r="24" spans="1:11">
      <c r="A24" s="188"/>
      <c r="B24" s="186"/>
      <c r="C24" s="186"/>
      <c r="D24" s="186"/>
    </row>
    <row r="25" spans="1:11">
      <c r="A25" s="188"/>
      <c r="B25" s="186"/>
      <c r="C25" s="186"/>
      <c r="D25" s="186"/>
    </row>
    <row r="26" spans="1:11">
      <c r="A26" s="188"/>
      <c r="B26" s="186"/>
      <c r="C26" s="186"/>
      <c r="D26" s="186"/>
    </row>
    <row r="27" spans="1:11">
      <c r="A27" s="188"/>
      <c r="B27" s="186"/>
      <c r="C27" s="186"/>
      <c r="D27" s="186"/>
    </row>
    <row r="28" spans="1:11">
      <c r="A28" s="188"/>
      <c r="B28" s="186"/>
      <c r="C28" s="186"/>
      <c r="D28" s="186"/>
    </row>
    <row r="29" spans="1:11">
      <c r="A29" s="188"/>
      <c r="B29" s="186"/>
      <c r="C29" s="186"/>
      <c r="D29" s="186"/>
    </row>
    <row r="30" spans="1:11">
      <c r="A30" s="188"/>
      <c r="B30" s="186"/>
      <c r="C30" s="186"/>
      <c r="D30" s="186"/>
    </row>
    <row r="31" spans="1:11">
      <c r="A31" s="188"/>
      <c r="B31" s="186"/>
      <c r="C31" s="186"/>
      <c r="D31" s="186"/>
    </row>
    <row r="32" spans="1:11">
      <c r="A32" s="188"/>
      <c r="B32" s="186"/>
      <c r="C32" s="186"/>
      <c r="D32" s="186"/>
    </row>
    <row r="33" spans="1:4">
      <c r="A33" s="188"/>
      <c r="B33" s="186"/>
      <c r="C33" s="186"/>
      <c r="D33" s="186"/>
    </row>
    <row r="34" spans="1:4">
      <c r="A34" s="188"/>
      <c r="B34" s="186"/>
      <c r="C34" s="186"/>
      <c r="D34" s="186"/>
    </row>
    <row r="35" spans="1:4">
      <c r="A35" s="188"/>
      <c r="B35" s="186"/>
      <c r="C35" s="186"/>
      <c r="D35" s="186"/>
    </row>
    <row r="36" spans="1:4">
      <c r="A36" s="188"/>
      <c r="B36" s="186"/>
      <c r="C36" s="186"/>
      <c r="D36" s="186"/>
    </row>
    <row r="37" spans="1:4">
      <c r="A37" s="188"/>
      <c r="B37" s="186"/>
      <c r="C37" s="186"/>
      <c r="D37" s="186"/>
    </row>
    <row r="38" spans="1:4">
      <c r="A38" s="188"/>
      <c r="B38" s="186"/>
      <c r="C38" s="186"/>
      <c r="D38" s="186"/>
    </row>
    <row r="39" spans="1:4">
      <c r="A39" s="188"/>
      <c r="B39" s="186"/>
      <c r="C39" s="186"/>
      <c r="D39" s="186"/>
    </row>
    <row r="40" spans="1:4">
      <c r="A40" s="188"/>
      <c r="B40" s="186"/>
      <c r="C40" s="186"/>
      <c r="D40" s="186"/>
    </row>
    <row r="41" spans="1:4">
      <c r="A41" s="188"/>
      <c r="B41" s="186"/>
      <c r="C41" s="186"/>
      <c r="D41" s="186"/>
    </row>
    <row r="42" spans="1:4">
      <c r="A42" s="188"/>
      <c r="B42" s="186"/>
      <c r="C42" s="186"/>
      <c r="D42" s="186"/>
    </row>
    <row r="43" spans="1:4">
      <c r="A43" s="188"/>
      <c r="B43" s="186"/>
      <c r="C43" s="186"/>
      <c r="D43" s="186"/>
    </row>
    <row r="44" spans="1:4">
      <c r="A44" s="188"/>
      <c r="B44" s="186"/>
      <c r="C44" s="186"/>
      <c r="D44" s="186"/>
    </row>
    <row r="45" spans="1:4">
      <c r="A45" s="188"/>
      <c r="B45" s="186"/>
      <c r="C45" s="186"/>
      <c r="D45" s="186"/>
    </row>
    <row r="46" spans="1:4">
      <c r="A46" s="188"/>
      <c r="B46" s="186"/>
      <c r="C46" s="186"/>
      <c r="D46" s="186"/>
    </row>
    <row r="47" spans="1:4">
      <c r="A47" s="188"/>
      <c r="B47" s="186"/>
      <c r="C47" s="186"/>
      <c r="D47" s="186"/>
    </row>
    <row r="48" spans="1:4">
      <c r="A48" s="188"/>
      <c r="B48" s="186"/>
      <c r="C48" s="186"/>
      <c r="D48" s="186"/>
    </row>
    <row r="49" spans="1:4">
      <c r="A49" s="188"/>
      <c r="B49" s="186"/>
      <c r="C49" s="186"/>
      <c r="D49" s="186"/>
    </row>
    <row r="50" spans="1:4">
      <c r="A50" s="188"/>
      <c r="B50" s="186"/>
      <c r="C50" s="186"/>
      <c r="D50" s="186"/>
    </row>
    <row r="51" spans="1:4">
      <c r="A51" s="188"/>
      <c r="B51" s="186"/>
      <c r="C51" s="186"/>
      <c r="D51" s="186"/>
    </row>
    <row r="52" spans="1:4">
      <c r="A52" s="188"/>
      <c r="B52" s="186"/>
      <c r="C52" s="186"/>
      <c r="D52" s="186"/>
    </row>
    <row r="53" spans="1:4">
      <c r="A53" s="188"/>
      <c r="B53" s="186"/>
      <c r="C53" s="186"/>
      <c r="D53" s="186"/>
    </row>
    <row r="54" spans="1:4">
      <c r="A54" s="188"/>
      <c r="B54" s="186"/>
      <c r="C54" s="186"/>
      <c r="D54" s="186"/>
    </row>
    <row r="55" spans="1:4">
      <c r="A55" s="188"/>
      <c r="B55" s="186"/>
      <c r="C55" s="186"/>
      <c r="D55" s="186"/>
    </row>
    <row r="56" spans="1:4">
      <c r="A56" s="188"/>
      <c r="B56" s="186"/>
      <c r="C56" s="186"/>
      <c r="D56" s="186"/>
    </row>
    <row r="57" spans="1:4">
      <c r="A57" s="188"/>
      <c r="B57" s="186"/>
      <c r="C57" s="186"/>
      <c r="D57" s="186"/>
    </row>
    <row r="58" spans="1:4">
      <c r="A58" s="188"/>
      <c r="B58" s="186"/>
      <c r="C58" s="186"/>
      <c r="D58" s="186"/>
    </row>
    <row r="59" spans="1:4">
      <c r="A59" s="188"/>
      <c r="B59" s="186"/>
      <c r="C59" s="186"/>
      <c r="D59" s="186"/>
    </row>
    <row r="60" spans="1:4">
      <c r="A60" s="188"/>
      <c r="B60" s="186"/>
      <c r="C60" s="186"/>
      <c r="D60" s="186"/>
    </row>
    <row r="61" spans="1:4">
      <c r="A61" s="188"/>
      <c r="B61" s="186"/>
      <c r="C61" s="186"/>
      <c r="D61" s="186"/>
    </row>
    <row r="62" spans="1:4">
      <c r="A62" s="188"/>
      <c r="B62" s="186"/>
      <c r="C62" s="186"/>
      <c r="D62" s="186"/>
    </row>
    <row r="63" spans="1:4" hidden="1">
      <c r="A63" s="188"/>
      <c r="B63" s="186"/>
      <c r="C63" s="186"/>
      <c r="D63" s="186"/>
    </row>
    <row r="64" spans="1:4" hidden="1">
      <c r="A64" s="188"/>
      <c r="B64" s="186"/>
      <c r="C64" s="186"/>
      <c r="D64" s="186"/>
    </row>
  </sheetData>
  <sheetProtection algorithmName="SHA-512" hashValue="3p2B++o+DhYXr/OT65Le0HQOzcs0M5ZXAiaQt9cAiEHv+c9ekThwUFKTHp2axp4mU6P/xLGiG3t+jgPi7NwEwg==" saltValue="LIoIaxVo6KmbovL6UJqULg==" spinCount="100000" sheet="1" objects="1" scenarios="1"/>
  <mergeCells count="7">
    <mergeCell ref="B3:D3"/>
    <mergeCell ref="G3:I3"/>
    <mergeCell ref="G4:K18"/>
    <mergeCell ref="C6:D6"/>
    <mergeCell ref="C7:D7"/>
    <mergeCell ref="C8:D8"/>
    <mergeCell ref="B4:D5"/>
  </mergeCell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EA9403AE-026F-41A6-BE97-8354FCC310BB}">
          <x14:formula1>
            <xm:f>'Ag Measures Calcs'!$F$78:$F$79</xm:f>
          </x14:formula1>
          <xm:sqref>C14</xm:sqref>
        </x14:dataValidation>
        <x14:dataValidation type="list" allowBlank="1" showInputMessage="1" showErrorMessage="1" xr:uid="{C421CC1A-198F-4612-AE77-ADD2D81ED6B1}">
          <x14:formula1>
            <xm:f>'Ag Measures Calcs'!$B$78:$B$79</xm:f>
          </x14:formula1>
          <xm:sqref>C12</xm:sqref>
        </x14:dataValidation>
        <x14:dataValidation type="list" allowBlank="1" showInputMessage="1" showErrorMessage="1" xr:uid="{0E9C3C20-C9D0-4F32-B89F-C19E82B1C31B}">
          <x14:formula1>
            <xm:f>'Ag Measures Calcs'!$D$78:$D$79</xm:f>
          </x14:formula1>
          <xm:sqref>C13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B6F04-D64A-4A6C-9873-8DFC461BC808}">
  <sheetPr codeName="Sheet12">
    <tabColor rgb="FF0070C0"/>
  </sheetPr>
  <dimension ref="A1:K31"/>
  <sheetViews>
    <sheetView workbookViewId="0">
      <selection activeCell="C9" sqref="C9"/>
    </sheetView>
  </sheetViews>
  <sheetFormatPr defaultColWidth="0" defaultRowHeight="14.25" zeroHeight="1"/>
  <cols>
    <col min="1" max="1" width="4.125" style="186" customWidth="1"/>
    <col min="2" max="2" width="38.125" style="186" customWidth="1"/>
    <col min="3" max="3" width="24.375" style="186" customWidth="1"/>
    <col min="4" max="4" width="18.25" style="186" customWidth="1"/>
    <col min="5" max="10" width="9" style="186" customWidth="1"/>
    <col min="11" max="11" width="22.25" style="186" customWidth="1"/>
    <col min="12" max="16384" width="9" style="186" hidden="1"/>
  </cols>
  <sheetData>
    <row r="1" spans="1:11">
      <c r="A1" s="190"/>
    </row>
    <row r="2" spans="1:11"/>
    <row r="3" spans="1:11" ht="34.5">
      <c r="B3" s="281" t="s">
        <v>274</v>
      </c>
      <c r="C3" s="281"/>
      <c r="D3" s="281"/>
      <c r="G3" s="272" t="s">
        <v>198</v>
      </c>
      <c r="H3" s="272"/>
      <c r="I3" s="272"/>
      <c r="J3" s="211"/>
      <c r="K3" s="211"/>
    </row>
    <row r="4" spans="1:11" ht="14.25" customHeight="1">
      <c r="B4" s="273" t="s">
        <v>199</v>
      </c>
      <c r="C4" s="273"/>
      <c r="D4" s="273"/>
      <c r="G4" s="271" t="s">
        <v>275</v>
      </c>
      <c r="H4" s="271"/>
      <c r="I4" s="271"/>
      <c r="J4" s="271"/>
      <c r="K4" s="271"/>
    </row>
    <row r="5" spans="1:11" ht="15.75" customHeight="1" thickBot="1">
      <c r="B5" s="273"/>
      <c r="C5" s="273"/>
      <c r="D5" s="273"/>
      <c r="G5" s="271"/>
      <c r="H5" s="271"/>
      <c r="I5" s="271"/>
      <c r="J5" s="271"/>
      <c r="K5" s="271"/>
    </row>
    <row r="6" spans="1:11" s="1" customFormat="1" ht="18.600000000000001" customHeight="1">
      <c r="A6" s="188"/>
      <c r="B6" s="167" t="s">
        <v>180</v>
      </c>
      <c r="C6" s="280" t="str">
        <f>IF(Summary!C5="","",Summary!C5)</f>
        <v/>
      </c>
      <c r="D6" s="275"/>
      <c r="E6" s="188"/>
      <c r="F6" s="188"/>
      <c r="G6" s="271"/>
      <c r="H6" s="271"/>
      <c r="I6" s="271"/>
      <c r="J6" s="271"/>
      <c r="K6" s="271"/>
    </row>
    <row r="7" spans="1:11" s="1" customFormat="1" ht="18.600000000000001" customHeight="1">
      <c r="A7" s="188"/>
      <c r="B7" s="171" t="s">
        <v>181</v>
      </c>
      <c r="C7" s="278" t="str">
        <f>IF(Summary!C6="","",Summary!C6)</f>
        <v/>
      </c>
      <c r="D7" s="279"/>
      <c r="E7" s="188"/>
      <c r="F7" s="188"/>
      <c r="G7" s="271"/>
      <c r="H7" s="271"/>
      <c r="I7" s="271"/>
      <c r="J7" s="271"/>
      <c r="K7" s="271"/>
    </row>
    <row r="8" spans="1:11" s="1" customFormat="1" ht="18.600000000000001" customHeight="1">
      <c r="A8" s="188"/>
      <c r="B8" s="171" t="s">
        <v>186</v>
      </c>
      <c r="C8" s="278" t="str">
        <f>IF(Summary!C7="","",Summary!C7)</f>
        <v/>
      </c>
      <c r="D8" s="279"/>
      <c r="E8" s="188"/>
      <c r="F8" s="188"/>
      <c r="G8" s="271"/>
      <c r="H8" s="271"/>
      <c r="I8" s="271"/>
      <c r="J8" s="271"/>
      <c r="K8" s="271"/>
    </row>
    <row r="9" spans="1:11" s="1" customFormat="1" ht="18.600000000000001" customHeight="1">
      <c r="A9" s="188"/>
      <c r="B9" s="171" t="s">
        <v>201</v>
      </c>
      <c r="C9" s="193"/>
      <c r="D9" s="166"/>
      <c r="E9" s="188"/>
      <c r="F9" s="188"/>
      <c r="G9" s="271"/>
      <c r="H9" s="271"/>
      <c r="I9" s="271"/>
      <c r="J9" s="271"/>
      <c r="K9" s="271"/>
    </row>
    <row r="10" spans="1:11" s="1" customFormat="1" ht="18.600000000000001" customHeight="1">
      <c r="A10" s="188"/>
      <c r="B10" s="171" t="s">
        <v>202</v>
      </c>
      <c r="C10" s="193"/>
      <c r="D10" s="166"/>
      <c r="E10" s="188"/>
      <c r="F10" s="188"/>
      <c r="G10" s="271"/>
      <c r="H10" s="271"/>
      <c r="I10" s="271"/>
      <c r="J10" s="271"/>
      <c r="K10" s="271"/>
    </row>
    <row r="11" spans="1:11" s="1" customFormat="1" ht="18.600000000000001" customHeight="1">
      <c r="A11" s="188"/>
      <c r="B11" s="171" t="s">
        <v>276</v>
      </c>
      <c r="C11" s="193"/>
      <c r="D11" s="166"/>
      <c r="E11" s="188"/>
      <c r="F11" s="188"/>
      <c r="G11" s="271"/>
      <c r="H11" s="271"/>
      <c r="I11" s="271"/>
      <c r="J11" s="271"/>
      <c r="K11" s="271"/>
    </row>
    <row r="12" spans="1:11" s="1" customFormat="1" ht="18.600000000000001" customHeight="1">
      <c r="A12" s="188"/>
      <c r="B12" s="171" t="s">
        <v>278</v>
      </c>
      <c r="C12" s="193"/>
      <c r="D12" s="166" t="s">
        <v>279</v>
      </c>
      <c r="E12" s="188"/>
      <c r="F12" s="188"/>
      <c r="G12" s="271"/>
      <c r="H12" s="271"/>
      <c r="I12" s="271"/>
      <c r="J12" s="271"/>
      <c r="K12" s="271"/>
    </row>
    <row r="13" spans="1:11" s="1" customFormat="1" ht="18.600000000000001" customHeight="1">
      <c r="A13" s="188"/>
      <c r="B13" s="171" t="s">
        <v>280</v>
      </c>
      <c r="C13" s="193"/>
      <c r="D13" s="86" t="s">
        <v>281</v>
      </c>
      <c r="E13" s="188"/>
      <c r="F13" s="188"/>
      <c r="G13" s="271"/>
      <c r="H13" s="271"/>
      <c r="I13" s="271"/>
      <c r="J13" s="271"/>
      <c r="K13" s="271"/>
    </row>
    <row r="14" spans="1:11" s="1" customFormat="1" ht="18.600000000000001" customHeight="1">
      <c r="A14" s="188"/>
      <c r="B14" s="171" t="s">
        <v>282</v>
      </c>
      <c r="C14" s="193"/>
      <c r="D14" s="86" t="s">
        <v>281</v>
      </c>
      <c r="E14" s="188"/>
      <c r="F14" s="188"/>
      <c r="G14" s="271"/>
      <c r="H14" s="271"/>
      <c r="I14" s="271"/>
      <c r="J14" s="271"/>
      <c r="K14" s="271"/>
    </row>
    <row r="15" spans="1:11" s="1" customFormat="1" ht="29.1" customHeight="1">
      <c r="A15" s="188"/>
      <c r="B15" s="171" t="s">
        <v>283</v>
      </c>
      <c r="C15" s="193"/>
      <c r="D15" s="86" t="s">
        <v>284</v>
      </c>
      <c r="E15" s="188"/>
      <c r="F15" s="188"/>
      <c r="G15" s="271"/>
      <c r="H15" s="271"/>
      <c r="I15" s="271"/>
      <c r="J15" s="271"/>
      <c r="K15" s="271"/>
    </row>
    <row r="16" spans="1:11" s="1" customFormat="1" ht="29.1" customHeight="1">
      <c r="A16" s="188"/>
      <c r="B16" s="171" t="s">
        <v>285</v>
      </c>
      <c r="C16" s="193"/>
      <c r="D16" s="86" t="s">
        <v>286</v>
      </c>
      <c r="E16" s="188"/>
      <c r="F16" s="188"/>
      <c r="G16" s="271"/>
      <c r="H16" s="271"/>
      <c r="I16" s="271"/>
      <c r="J16" s="271"/>
      <c r="K16" s="271"/>
    </row>
    <row r="17" spans="1:11" s="1" customFormat="1" ht="29.1" customHeight="1">
      <c r="A17" s="188"/>
      <c r="B17" s="171" t="s">
        <v>287</v>
      </c>
      <c r="C17" s="237"/>
      <c r="D17" s="86" t="s">
        <v>288</v>
      </c>
      <c r="E17" s="188"/>
      <c r="F17" s="188"/>
      <c r="G17" s="271"/>
      <c r="H17" s="271"/>
      <c r="I17" s="271"/>
      <c r="J17" s="271"/>
      <c r="K17" s="271"/>
    </row>
    <row r="18" spans="1:11" s="1" customFormat="1" ht="29.1" customHeight="1">
      <c r="A18" s="188"/>
      <c r="B18" s="171" t="s">
        <v>289</v>
      </c>
      <c r="C18" s="193"/>
      <c r="D18" s="86" t="s">
        <v>290</v>
      </c>
      <c r="E18" s="188"/>
      <c r="F18" s="188"/>
      <c r="G18" s="271"/>
      <c r="H18" s="271"/>
      <c r="I18" s="271"/>
      <c r="J18" s="271"/>
      <c r="K18" s="271"/>
    </row>
    <row r="19" spans="1:11" s="1" customFormat="1" ht="29.1" customHeight="1">
      <c r="A19" s="188"/>
      <c r="B19" s="171" t="s">
        <v>291</v>
      </c>
      <c r="C19" s="193"/>
      <c r="D19" s="86" t="s">
        <v>292</v>
      </c>
      <c r="E19" s="188"/>
      <c r="F19" s="188"/>
      <c r="G19" s="271"/>
      <c r="H19" s="271"/>
      <c r="I19" s="271"/>
      <c r="J19" s="271"/>
      <c r="K19" s="271"/>
    </row>
    <row r="20" spans="1:11" s="1" customFormat="1" ht="20.100000000000001" customHeight="1">
      <c r="A20" s="188"/>
      <c r="B20" s="171" t="s">
        <v>293</v>
      </c>
      <c r="C20" s="234"/>
      <c r="D20" s="86"/>
      <c r="E20" s="188"/>
      <c r="F20" s="188"/>
      <c r="G20" s="271"/>
      <c r="H20" s="271"/>
      <c r="I20" s="271"/>
      <c r="J20" s="271"/>
      <c r="K20" s="271"/>
    </row>
    <row r="21" spans="1:11" s="1" customFormat="1" ht="20.100000000000001" customHeight="1" thickBot="1">
      <c r="A21" s="188"/>
      <c r="B21" s="197" t="s">
        <v>708</v>
      </c>
      <c r="C21" s="236"/>
      <c r="D21" s="87" t="s">
        <v>207</v>
      </c>
      <c r="E21" s="188"/>
      <c r="F21" s="188"/>
      <c r="G21" s="271"/>
      <c r="H21" s="271"/>
      <c r="I21" s="271"/>
      <c r="J21" s="271"/>
      <c r="K21" s="271"/>
    </row>
    <row r="22" spans="1:11" ht="15" thickBot="1">
      <c r="A22" s="188"/>
      <c r="B22" s="192"/>
      <c r="C22" s="192"/>
      <c r="D22" s="192"/>
      <c r="E22" s="188"/>
      <c r="F22" s="188"/>
      <c r="G22" s="271"/>
      <c r="H22" s="271"/>
      <c r="I22" s="271"/>
      <c r="J22" s="271"/>
      <c r="K22" s="271"/>
    </row>
    <row r="23" spans="1:11" s="1" customFormat="1" ht="19.5" customHeight="1">
      <c r="A23" s="188"/>
      <c r="B23" s="195" t="s">
        <v>208</v>
      </c>
      <c r="C23" s="157">
        <f>IFERROR('Ag Measures Calcs'!D107,0)</f>
        <v>0</v>
      </c>
      <c r="D23" s="75" t="s">
        <v>111</v>
      </c>
      <c r="E23" s="188"/>
      <c r="F23" s="188"/>
      <c r="G23" s="271"/>
      <c r="H23" s="271"/>
      <c r="I23" s="271"/>
      <c r="J23" s="271"/>
      <c r="K23" s="271"/>
    </row>
    <row r="24" spans="1:11" s="1" customFormat="1" ht="19.5" customHeight="1" thickBot="1">
      <c r="A24" s="188"/>
      <c r="B24" s="197" t="s">
        <v>209</v>
      </c>
      <c r="C24" s="158">
        <f>IFERROR('Ag Measures Calcs'!E107,"")</f>
        <v>0</v>
      </c>
      <c r="D24" s="76" t="s">
        <v>109</v>
      </c>
      <c r="E24" s="188"/>
      <c r="F24" s="188"/>
      <c r="G24" s="271"/>
      <c r="H24" s="271"/>
      <c r="I24" s="271"/>
      <c r="J24" s="271"/>
      <c r="K24" s="271"/>
    </row>
    <row r="25" spans="1:11">
      <c r="A25" s="188"/>
      <c r="G25" s="271"/>
      <c r="H25" s="271"/>
      <c r="I25" s="271"/>
      <c r="J25" s="271"/>
      <c r="K25" s="271"/>
    </row>
    <row r="26" spans="1:11">
      <c r="B26" s="200"/>
      <c r="G26" s="271"/>
      <c r="H26" s="271"/>
      <c r="I26" s="271"/>
      <c r="J26" s="271"/>
      <c r="K26" s="271"/>
    </row>
    <row r="27" spans="1:11">
      <c r="G27" s="271"/>
      <c r="H27" s="271"/>
      <c r="I27" s="271"/>
      <c r="J27" s="271"/>
      <c r="K27" s="271"/>
    </row>
    <row r="28" spans="1:11"/>
    <row r="29" spans="1:11"/>
    <row r="30" spans="1:11"/>
    <row r="31" spans="1:11"/>
  </sheetData>
  <sheetProtection algorithmName="SHA-512" hashValue="mjQdkG4CNsNEAA84wDjiKQDi1NR+CXRWqxXf1PnF9eZjBPpJD7i3uch5wDujAAfO6/nxSbY+lGe4JoCoaBE9EQ==" saltValue="nrk0wn455YJq+Rh4bvSESw==" spinCount="100000" sheet="1" objects="1" scenarios="1"/>
  <mergeCells count="7">
    <mergeCell ref="B3:D3"/>
    <mergeCell ref="G3:I3"/>
    <mergeCell ref="C6:D6"/>
    <mergeCell ref="C7:D7"/>
    <mergeCell ref="C8:D8"/>
    <mergeCell ref="G4:K27"/>
    <mergeCell ref="B4:D5"/>
  </mergeCells>
  <conditionalFormatting sqref="C15">
    <cfRule type="expression" dxfId="7" priority="4">
      <formula>$C$11="Golf Course"</formula>
    </cfRule>
  </conditionalFormatting>
  <conditionalFormatting sqref="C16">
    <cfRule type="expression" dxfId="6" priority="2">
      <formula>$C$11="Agriculture"</formula>
    </cfRule>
  </conditionalFormatting>
  <conditionalFormatting sqref="C17">
    <cfRule type="expression" dxfId="5" priority="3">
      <formula>$C$11="Golf Course"</formula>
    </cfRule>
  </conditionalFormatting>
  <conditionalFormatting sqref="C18:C19">
    <cfRule type="expression" dxfId="4" priority="1">
      <formula>$C$11="Agriculture"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C4C06D9-858B-4ABD-BB72-A3FC2E954F73}">
          <x14:formula1>
            <xm:f>'Ag Measures Calcs'!$I$78:$I$79</xm:f>
          </x14:formula1>
          <xm:sqref>C11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6D50A-8B05-42D6-A2E3-0DC28B8AFE3B}">
  <sheetPr codeName="Sheet13">
    <tabColor rgb="FF0070C0"/>
  </sheetPr>
  <dimension ref="A1:K21"/>
  <sheetViews>
    <sheetView workbookViewId="0">
      <selection activeCell="C9" sqref="C9"/>
    </sheetView>
  </sheetViews>
  <sheetFormatPr defaultColWidth="0" defaultRowHeight="14.25" zeroHeight="1"/>
  <cols>
    <col min="1" max="1" width="4.125" style="186" customWidth="1"/>
    <col min="2" max="2" width="38.125" style="1" customWidth="1"/>
    <col min="3" max="3" width="34.375" style="1" customWidth="1"/>
    <col min="4" max="4" width="18.25" style="1" customWidth="1"/>
    <col min="5" max="10" width="9" style="186" customWidth="1"/>
    <col min="11" max="11" width="22.25" style="186" customWidth="1"/>
    <col min="12" max="16384" width="9" style="1" hidden="1"/>
  </cols>
  <sheetData>
    <row r="1" spans="1:11" s="186" customFormat="1">
      <c r="A1" s="190"/>
    </row>
    <row r="2" spans="1:11" s="186" customFormat="1"/>
    <row r="3" spans="1:11" s="186" customFormat="1" ht="34.5">
      <c r="B3" s="210" t="s">
        <v>294</v>
      </c>
      <c r="C3" s="210"/>
      <c r="D3" s="210"/>
      <c r="G3" s="272" t="s">
        <v>198</v>
      </c>
      <c r="H3" s="272"/>
      <c r="I3" s="272"/>
      <c r="J3" s="211"/>
      <c r="K3" s="211"/>
    </row>
    <row r="4" spans="1:11" s="186" customFormat="1" ht="28.5" customHeight="1">
      <c r="B4" s="273" t="s">
        <v>199</v>
      </c>
      <c r="C4" s="273"/>
      <c r="D4" s="273"/>
      <c r="G4" s="271" t="s">
        <v>295</v>
      </c>
      <c r="H4" s="271"/>
      <c r="I4" s="271"/>
      <c r="J4" s="271"/>
      <c r="K4" s="271"/>
    </row>
    <row r="5" spans="1:11" s="186" customFormat="1" ht="15.75" thickBot="1">
      <c r="B5" s="191"/>
      <c r="C5" s="191"/>
      <c r="G5" s="271"/>
      <c r="H5" s="271"/>
      <c r="I5" s="271"/>
      <c r="J5" s="271"/>
      <c r="K5" s="271"/>
    </row>
    <row r="6" spans="1:11" ht="27.95" customHeight="1">
      <c r="A6" s="188"/>
      <c r="B6" s="167" t="s">
        <v>180</v>
      </c>
      <c r="C6" s="280" t="str">
        <f>IF(Summary!C5="","",Summary!C5)</f>
        <v/>
      </c>
      <c r="D6" s="275"/>
      <c r="E6" s="188"/>
      <c r="F6" s="188"/>
      <c r="G6" s="271"/>
      <c r="H6" s="271"/>
      <c r="I6" s="271"/>
      <c r="J6" s="271"/>
      <c r="K6" s="271"/>
    </row>
    <row r="7" spans="1:11" ht="27.95" customHeight="1">
      <c r="A7" s="188"/>
      <c r="B7" s="171" t="s">
        <v>181</v>
      </c>
      <c r="C7" s="278" t="str">
        <f>IF(Summary!C6="","",Summary!C6)</f>
        <v/>
      </c>
      <c r="D7" s="279"/>
      <c r="E7" s="188"/>
      <c r="F7" s="188"/>
      <c r="G7" s="271"/>
      <c r="H7" s="271"/>
      <c r="I7" s="271"/>
      <c r="J7" s="271"/>
      <c r="K7" s="271"/>
    </row>
    <row r="8" spans="1:11" ht="27.95" customHeight="1">
      <c r="A8" s="188"/>
      <c r="B8" s="171" t="s">
        <v>186</v>
      </c>
      <c r="C8" s="278" t="str">
        <f>IF(Summary!C7="","",Summary!C7)</f>
        <v/>
      </c>
      <c r="D8" s="279"/>
      <c r="E8" s="188"/>
      <c r="F8" s="188"/>
      <c r="G8" s="271"/>
      <c r="H8" s="271"/>
      <c r="I8" s="271"/>
      <c r="J8" s="271"/>
      <c r="K8" s="271"/>
    </row>
    <row r="9" spans="1:11" ht="27.95" customHeight="1">
      <c r="A9" s="188"/>
      <c r="B9" s="171" t="s">
        <v>201</v>
      </c>
      <c r="C9" s="193"/>
      <c r="D9" s="166"/>
      <c r="E9" s="188"/>
      <c r="F9" s="188"/>
      <c r="G9" s="271"/>
      <c r="H9" s="271"/>
      <c r="I9" s="271"/>
      <c r="J9" s="271"/>
      <c r="K9" s="271"/>
    </row>
    <row r="10" spans="1:11" ht="27.95" customHeight="1">
      <c r="A10" s="188"/>
      <c r="B10" s="171" t="s">
        <v>202</v>
      </c>
      <c r="C10" s="193"/>
      <c r="D10" s="166"/>
      <c r="E10" s="188"/>
      <c r="F10" s="188"/>
      <c r="G10" s="271"/>
      <c r="H10" s="271"/>
      <c r="I10" s="271"/>
      <c r="J10" s="271"/>
      <c r="K10" s="271"/>
    </row>
    <row r="11" spans="1:11" ht="27.95" customHeight="1">
      <c r="A11" s="188"/>
      <c r="B11" s="171" t="s">
        <v>296</v>
      </c>
      <c r="C11" s="193"/>
      <c r="D11" s="166" t="s">
        <v>206</v>
      </c>
      <c r="E11" s="188"/>
      <c r="F11" s="188"/>
      <c r="G11" s="271"/>
      <c r="H11" s="271"/>
      <c r="I11" s="271"/>
      <c r="J11" s="271"/>
      <c r="K11" s="271"/>
    </row>
    <row r="12" spans="1:11" ht="27.95" customHeight="1">
      <c r="A12" s="188"/>
      <c r="B12" s="171" t="s">
        <v>226</v>
      </c>
      <c r="C12" s="193"/>
      <c r="D12" s="166" t="s">
        <v>204</v>
      </c>
      <c r="E12" s="188"/>
      <c r="F12" s="188"/>
      <c r="G12" s="271"/>
      <c r="H12" s="271"/>
      <c r="I12" s="271"/>
      <c r="J12" s="271"/>
      <c r="K12" s="271"/>
    </row>
    <row r="13" spans="1:11" ht="27.95" customHeight="1">
      <c r="A13" s="188"/>
      <c r="B13" s="171" t="s">
        <v>297</v>
      </c>
      <c r="C13" s="193"/>
      <c r="D13" s="166"/>
      <c r="E13" s="188"/>
      <c r="F13" s="188"/>
      <c r="G13" s="271"/>
      <c r="H13" s="271"/>
      <c r="I13" s="271"/>
      <c r="J13" s="271"/>
      <c r="K13" s="271"/>
    </row>
    <row r="14" spans="1:11" ht="27.95" customHeight="1" thickBot="1">
      <c r="A14" s="188"/>
      <c r="B14" s="197" t="s">
        <v>708</v>
      </c>
      <c r="C14" s="233"/>
      <c r="D14" s="76" t="s">
        <v>207</v>
      </c>
      <c r="E14" s="188"/>
      <c r="F14" s="188"/>
      <c r="G14" s="271"/>
      <c r="H14" s="271"/>
      <c r="I14" s="271"/>
      <c r="J14" s="271"/>
      <c r="K14" s="271"/>
    </row>
    <row r="15" spans="1:11" s="186" customFormat="1" ht="27.95" customHeight="1" thickBot="1">
      <c r="A15" s="188"/>
      <c r="B15" s="192"/>
      <c r="C15" s="192"/>
      <c r="D15" s="192"/>
      <c r="E15" s="188"/>
      <c r="F15" s="188"/>
      <c r="G15" s="271"/>
      <c r="H15" s="271"/>
      <c r="I15" s="271"/>
      <c r="J15" s="271"/>
      <c r="K15" s="271"/>
    </row>
    <row r="16" spans="1:11" ht="27.95" customHeight="1">
      <c r="A16" s="188"/>
      <c r="B16" s="195" t="s">
        <v>208</v>
      </c>
      <c r="C16" s="157">
        <f>IFERROR('Ag Measures Calcs'!G110,0)</f>
        <v>0</v>
      </c>
      <c r="D16" s="75" t="s">
        <v>111</v>
      </c>
      <c r="E16" s="188"/>
      <c r="F16" s="188"/>
      <c r="G16" s="271"/>
      <c r="H16" s="271"/>
      <c r="I16" s="271"/>
      <c r="J16" s="271"/>
      <c r="K16" s="271"/>
    </row>
    <row r="17" spans="1:11" ht="27.95" customHeight="1" thickBot="1">
      <c r="A17" s="188"/>
      <c r="B17" s="197" t="s">
        <v>209</v>
      </c>
      <c r="C17" s="158">
        <f>'Ag Measures Calcs'!H110</f>
        <v>0</v>
      </c>
      <c r="D17" s="76" t="s">
        <v>109</v>
      </c>
      <c r="E17" s="188"/>
      <c r="F17" s="188"/>
      <c r="G17" s="271"/>
      <c r="H17" s="271"/>
      <c r="I17" s="271"/>
      <c r="J17" s="271"/>
      <c r="K17" s="271"/>
    </row>
    <row r="18" spans="1:11" s="186" customFormat="1">
      <c r="A18" s="188"/>
      <c r="G18" s="271"/>
      <c r="H18" s="271"/>
      <c r="I18" s="271"/>
      <c r="J18" s="271"/>
      <c r="K18" s="271"/>
    </row>
    <row r="19" spans="1:11" s="186" customFormat="1">
      <c r="B19" s="200"/>
      <c r="G19" s="271"/>
      <c r="H19" s="271"/>
      <c r="I19" s="271"/>
      <c r="J19" s="271"/>
      <c r="K19" s="271"/>
    </row>
    <row r="20" spans="1:11" s="186" customFormat="1" ht="70.5" customHeight="1">
      <c r="G20" s="271"/>
      <c r="H20" s="271"/>
      <c r="I20" s="271"/>
      <c r="J20" s="271"/>
      <c r="K20" s="271"/>
    </row>
    <row r="21" spans="1:11" s="186" customFormat="1"/>
  </sheetData>
  <sheetProtection algorithmName="SHA-512" hashValue="RaBD8yT0HX/1x8JiC+rVn28RvGhBJsI8g9DsX8aZc17t+0ojqLlo4bpEV8Gu96i8PpaJCFFA/U3DtWXHfgTImA==" saltValue="vJd1WvUeC8hKOPEfzbmMIA==" spinCount="100000" sheet="1" objects="1" scenarios="1"/>
  <mergeCells count="6">
    <mergeCell ref="G3:I3"/>
    <mergeCell ref="B4:D4"/>
    <mergeCell ref="G4:K20"/>
    <mergeCell ref="C6:D6"/>
    <mergeCell ref="C7:D7"/>
    <mergeCell ref="C8:D8"/>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F7BACB43-BF77-4961-8520-78ECADF230BE}">
          <x14:formula1>
            <xm:f>'Ag Measures Calcs'!$V$78:$V$81</xm:f>
          </x14:formula1>
          <xm:sqref>C13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41359-5F88-41BD-9CF8-3ED6251E29AB}">
  <sheetPr codeName="Sheet14">
    <tabColor rgb="FF0070C0"/>
  </sheetPr>
  <dimension ref="A1:K18"/>
  <sheetViews>
    <sheetView workbookViewId="0">
      <selection activeCell="C9" sqref="C9:D9"/>
    </sheetView>
  </sheetViews>
  <sheetFormatPr defaultColWidth="0" defaultRowHeight="14.25" zeroHeight="1"/>
  <cols>
    <col min="1" max="1" width="9" style="186" customWidth="1"/>
    <col min="2" max="2" width="39.75" style="1" customWidth="1"/>
    <col min="3" max="3" width="28.875" style="1" customWidth="1"/>
    <col min="4" max="4" width="17.875" style="1" customWidth="1"/>
    <col min="5" max="9" width="9" style="186" customWidth="1"/>
    <col min="10" max="11" width="0" style="1" hidden="1" customWidth="1"/>
    <col min="12" max="16384" width="9" style="1" hidden="1"/>
  </cols>
  <sheetData>
    <row r="1" spans="1:10" s="186" customFormat="1">
      <c r="A1" s="190"/>
    </row>
    <row r="2" spans="1:10" s="186" customFormat="1"/>
    <row r="3" spans="1:10" s="186" customFormat="1" ht="34.5">
      <c r="B3" s="281" t="s">
        <v>299</v>
      </c>
      <c r="C3" s="281"/>
      <c r="D3" s="281"/>
      <c r="F3" s="272" t="s">
        <v>198</v>
      </c>
      <c r="G3" s="272"/>
      <c r="H3" s="272"/>
      <c r="I3" s="211"/>
    </row>
    <row r="4" spans="1:10" s="186" customFormat="1" ht="14.25" customHeight="1">
      <c r="B4" s="273" t="s">
        <v>199</v>
      </c>
      <c r="C4" s="273"/>
      <c r="D4" s="273"/>
      <c r="F4" s="271" t="s">
        <v>300</v>
      </c>
      <c r="G4" s="271"/>
      <c r="H4" s="271"/>
      <c r="I4" s="271"/>
      <c r="J4" s="203"/>
    </row>
    <row r="5" spans="1:10" s="186" customFormat="1" ht="15.75" thickBot="1">
      <c r="B5" s="191"/>
      <c r="C5" s="191"/>
      <c r="F5" s="271"/>
      <c r="G5" s="271"/>
      <c r="H5" s="271"/>
      <c r="I5" s="271"/>
      <c r="J5" s="203"/>
    </row>
    <row r="6" spans="1:10" ht="27.95" customHeight="1">
      <c r="A6" s="188"/>
      <c r="B6" s="167" t="s">
        <v>180</v>
      </c>
      <c r="C6" s="280" t="str">
        <f>IF(Summary!C5="","",Summary!C5)</f>
        <v/>
      </c>
      <c r="D6" s="275"/>
      <c r="E6" s="188"/>
      <c r="F6" s="271"/>
      <c r="G6" s="271"/>
      <c r="H6" s="271"/>
      <c r="I6" s="271"/>
      <c r="J6" s="85"/>
    </row>
    <row r="7" spans="1:10" ht="27.95" customHeight="1">
      <c r="A7" s="188"/>
      <c r="B7" s="171" t="s">
        <v>181</v>
      </c>
      <c r="C7" s="278" t="str">
        <f>IF(Summary!C6="","",Summary!C6)</f>
        <v/>
      </c>
      <c r="D7" s="279"/>
      <c r="E7" s="188"/>
      <c r="F7" s="271"/>
      <c r="G7" s="271"/>
      <c r="H7" s="271"/>
      <c r="I7" s="271"/>
      <c r="J7" s="85"/>
    </row>
    <row r="8" spans="1:10" ht="27.95" customHeight="1">
      <c r="A8" s="188"/>
      <c r="B8" s="171" t="s">
        <v>186</v>
      </c>
      <c r="C8" s="278" t="str">
        <f>IF(Summary!C7="","",Summary!C7)</f>
        <v/>
      </c>
      <c r="D8" s="279"/>
      <c r="E8" s="188"/>
      <c r="F8" s="271"/>
      <c r="G8" s="271"/>
      <c r="H8" s="271"/>
      <c r="I8" s="271"/>
      <c r="J8" s="85"/>
    </row>
    <row r="9" spans="1:10" ht="27.95" customHeight="1">
      <c r="A9" s="188"/>
      <c r="B9" s="171" t="s">
        <v>201</v>
      </c>
      <c r="C9" s="282"/>
      <c r="D9" s="283"/>
      <c r="E9" s="188"/>
      <c r="F9" s="271"/>
      <c r="G9" s="271"/>
      <c r="H9" s="271"/>
      <c r="I9" s="271"/>
      <c r="J9" s="85"/>
    </row>
    <row r="10" spans="1:10" ht="27.95" customHeight="1">
      <c r="A10" s="188"/>
      <c r="B10" s="171" t="s">
        <v>202</v>
      </c>
      <c r="C10" s="282"/>
      <c r="D10" s="283"/>
      <c r="E10" s="188"/>
      <c r="F10" s="271"/>
      <c r="G10" s="271"/>
      <c r="H10" s="271"/>
      <c r="I10" s="271"/>
      <c r="J10" s="85"/>
    </row>
    <row r="11" spans="1:10" ht="27.95" customHeight="1">
      <c r="A11" s="188"/>
      <c r="B11" s="171" t="s">
        <v>301</v>
      </c>
      <c r="C11" s="282"/>
      <c r="D11" s="283"/>
      <c r="E11" s="188"/>
      <c r="F11" s="271"/>
      <c r="G11" s="271"/>
      <c r="H11" s="271"/>
      <c r="I11" s="271"/>
      <c r="J11" s="85"/>
    </row>
    <row r="12" spans="1:10" ht="27.95" customHeight="1" thickBot="1">
      <c r="A12" s="188"/>
      <c r="B12" s="197" t="s">
        <v>708</v>
      </c>
      <c r="C12" s="233"/>
      <c r="D12" s="238" t="s">
        <v>207</v>
      </c>
      <c r="E12" s="188"/>
      <c r="F12" s="219"/>
      <c r="G12" s="219"/>
      <c r="H12" s="219"/>
      <c r="I12" s="219"/>
      <c r="J12" s="85"/>
    </row>
    <row r="13" spans="1:10" s="186" customFormat="1" ht="27.95" customHeight="1" thickBot="1">
      <c r="A13" s="188"/>
      <c r="B13" s="192"/>
      <c r="C13" s="192"/>
      <c r="D13" s="192"/>
      <c r="E13" s="188"/>
      <c r="F13" s="203"/>
      <c r="G13" s="203"/>
      <c r="H13" s="203"/>
      <c r="I13" s="203"/>
      <c r="J13" s="203"/>
    </row>
    <row r="14" spans="1:10" ht="27.95" customHeight="1">
      <c r="A14" s="188"/>
      <c r="B14" s="195" t="s">
        <v>208</v>
      </c>
      <c r="C14" s="157">
        <f>'Ag Measures Calcs'!D113</f>
        <v>0</v>
      </c>
      <c r="D14" s="75" t="s">
        <v>111</v>
      </c>
      <c r="E14" s="188"/>
      <c r="F14" s="203"/>
      <c r="G14" s="203"/>
      <c r="H14" s="203"/>
      <c r="I14" s="203"/>
      <c r="J14" s="85"/>
    </row>
    <row r="15" spans="1:10" ht="27.95" customHeight="1" thickBot="1">
      <c r="A15" s="188"/>
      <c r="B15" s="197" t="s">
        <v>209</v>
      </c>
      <c r="C15" s="158">
        <f>'Ag Measures Calcs'!E113</f>
        <v>0</v>
      </c>
      <c r="D15" s="76" t="s">
        <v>109</v>
      </c>
      <c r="E15" s="188"/>
      <c r="F15" s="203"/>
      <c r="G15" s="203"/>
      <c r="H15" s="203"/>
      <c r="I15" s="203"/>
      <c r="J15" s="85"/>
    </row>
    <row r="16" spans="1:10" s="186" customFormat="1">
      <c r="A16" s="188"/>
      <c r="F16" s="203"/>
      <c r="G16" s="203"/>
      <c r="H16" s="203"/>
      <c r="I16" s="203"/>
      <c r="J16" s="203"/>
    </row>
    <row r="17" spans="2:10" hidden="1">
      <c r="B17" s="39"/>
      <c r="F17" s="203"/>
      <c r="G17" s="203"/>
      <c r="H17" s="203"/>
      <c r="I17" s="203"/>
      <c r="J17" s="85"/>
    </row>
    <row r="18" spans="2:10" hidden="1">
      <c r="F18" s="203"/>
      <c r="G18" s="203"/>
      <c r="H18" s="203"/>
      <c r="I18" s="203"/>
      <c r="J18" s="85"/>
    </row>
  </sheetData>
  <sheetProtection algorithmName="SHA-512" hashValue="mWPFDsBjMIOPhYiXlPkJtBba/+efWAOy+xfCJYtorgduLsSpsLJihBijG/VbdRpX8HPAzaxd7Yn+wiBIelEgPw==" saltValue="U2oNo4jLfOeyYuDO5RNliw==" spinCount="100000" sheet="1" objects="1" scenarios="1"/>
  <mergeCells count="10">
    <mergeCell ref="C8:D8"/>
    <mergeCell ref="F4:I11"/>
    <mergeCell ref="C11:D11"/>
    <mergeCell ref="B3:D3"/>
    <mergeCell ref="F3:H3"/>
    <mergeCell ref="B4:D4"/>
    <mergeCell ref="C6:D6"/>
    <mergeCell ref="C7:D7"/>
    <mergeCell ref="C9:D9"/>
    <mergeCell ref="C10:D1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theme="0" tint="-0.14999847407452621"/>
  </sheetPr>
  <dimension ref="B1:AO113"/>
  <sheetViews>
    <sheetView zoomScale="90" zoomScaleNormal="90" workbookViewId="0">
      <selection activeCell="C62" sqref="C62"/>
    </sheetView>
  </sheetViews>
  <sheetFormatPr defaultColWidth="8.75" defaultRowHeight="14.25"/>
  <cols>
    <col min="1" max="1" width="3.625" style="7" customWidth="1"/>
    <col min="2" max="2" width="59.375" style="1" customWidth="1"/>
    <col min="3" max="3" width="17.875" style="1" customWidth="1"/>
    <col min="4" max="4" width="17.625" style="1" bestFit="1" customWidth="1"/>
    <col min="5" max="5" width="29.25" style="1" customWidth="1"/>
    <col min="6" max="6" width="18.875" style="1" customWidth="1"/>
    <col min="7" max="7" width="15.5" style="1" customWidth="1"/>
    <col min="8" max="8" width="16.25" style="1" customWidth="1"/>
    <col min="9" max="9" width="15.625" style="1" customWidth="1"/>
    <col min="10" max="10" width="14.125" style="1" customWidth="1"/>
    <col min="11" max="11" width="16.125" style="1" customWidth="1"/>
    <col min="12" max="12" width="13.75" style="1" customWidth="1"/>
    <col min="13" max="13" width="15.125" style="1" customWidth="1"/>
    <col min="14" max="14" width="12" style="1" customWidth="1"/>
    <col min="15" max="15" width="11.25" style="1" customWidth="1"/>
    <col min="16" max="16" width="8.75" style="1"/>
    <col min="17" max="19" width="13.25" style="1" customWidth="1"/>
    <col min="20" max="20" width="17.375" style="1" customWidth="1"/>
    <col min="21" max="21" width="13.25" style="1" customWidth="1"/>
    <col min="22" max="22" width="33" style="7" customWidth="1"/>
    <col min="23" max="33" width="8.75" style="7"/>
    <col min="34" max="34" width="15.25" style="7" customWidth="1"/>
    <col min="35" max="35" width="17.875" style="7" customWidth="1"/>
    <col min="36" max="36" width="13.5" style="7" customWidth="1"/>
    <col min="37" max="39" width="8.75" style="7"/>
    <col min="40" max="40" width="58.625" style="7" bestFit="1" customWidth="1"/>
    <col min="41" max="16384" width="8.75" style="7"/>
  </cols>
  <sheetData>
    <row r="1" spans="2:5" ht="18.600000000000001" customHeight="1"/>
    <row r="2" spans="2:5" ht="18">
      <c r="B2" s="8" t="s">
        <v>210</v>
      </c>
      <c r="C2" s="6"/>
      <c r="D2" s="8"/>
    </row>
    <row r="3" spans="2:5">
      <c r="B3" s="20" t="s">
        <v>37</v>
      </c>
      <c r="C3" s="20">
        <f>'Dairy Scroll Comp'!C11</f>
        <v>0</v>
      </c>
      <c r="D3" s="20" t="s">
        <v>223</v>
      </c>
    </row>
    <row r="4" spans="2:5">
      <c r="B4" s="20" t="s">
        <v>39</v>
      </c>
      <c r="C4" s="20">
        <f>'Dairy Scroll Comp'!C12</f>
        <v>0</v>
      </c>
      <c r="D4" s="20" t="s">
        <v>225</v>
      </c>
    </row>
    <row r="5" spans="2:5">
      <c r="B5" s="20" t="s">
        <v>302</v>
      </c>
      <c r="C5" s="20">
        <f>'Dairy Scroll Comp'!C13</f>
        <v>0</v>
      </c>
      <c r="D5" s="20" t="s">
        <v>204</v>
      </c>
      <c r="E5" s="7"/>
    </row>
    <row r="6" spans="2:5">
      <c r="B6" s="20" t="s">
        <v>43</v>
      </c>
      <c r="C6" s="20">
        <f>'Dairy Scroll Comp'!C14</f>
        <v>0</v>
      </c>
      <c r="D6" s="20" t="s">
        <v>229</v>
      </c>
    </row>
    <row r="7" spans="2:5">
      <c r="B7" s="20" t="s">
        <v>45</v>
      </c>
      <c r="C7" s="20">
        <f>'Livestock Waterer'!C11</f>
        <v>0</v>
      </c>
      <c r="D7" s="20" t="s">
        <v>223</v>
      </c>
    </row>
    <row r="8" spans="2:5">
      <c r="B8" s="20"/>
      <c r="C8" s="20"/>
      <c r="D8" s="20"/>
    </row>
    <row r="9" spans="2:5">
      <c r="B9" s="20" t="s">
        <v>47</v>
      </c>
      <c r="C9" s="20">
        <f>'VSD Controller'!C12</f>
        <v>0</v>
      </c>
      <c r="D9" s="20" t="s">
        <v>237</v>
      </c>
    </row>
    <row r="10" spans="2:5">
      <c r="B10" s="20" t="s">
        <v>49</v>
      </c>
      <c r="C10" s="61">
        <f>'VSD Controller'!C13</f>
        <v>0</v>
      </c>
      <c r="D10" s="20" t="s">
        <v>303</v>
      </c>
    </row>
    <row r="11" spans="2:5">
      <c r="B11" s="20" t="s">
        <v>51</v>
      </c>
      <c r="C11" s="63">
        <f>'VSD Controller'!C14</f>
        <v>0</v>
      </c>
      <c r="D11" s="20" t="s">
        <v>241</v>
      </c>
    </row>
    <row r="12" spans="2:5">
      <c r="B12" s="20" t="s">
        <v>53</v>
      </c>
      <c r="C12" s="63">
        <f>'VSD Controller'!C15</f>
        <v>0</v>
      </c>
      <c r="D12" s="20" t="s">
        <v>243</v>
      </c>
    </row>
    <row r="13" spans="2:5">
      <c r="B13" s="20" t="s">
        <v>55</v>
      </c>
      <c r="C13" s="63">
        <f>'Hi Eff Vent Fans'!C11</f>
        <v>0</v>
      </c>
      <c r="D13" s="20" t="s">
        <v>223</v>
      </c>
    </row>
    <row r="14" spans="2:5">
      <c r="B14" s="20" t="s">
        <v>304</v>
      </c>
      <c r="C14" s="63">
        <f>'Hi Eff Vent Fans'!C12</f>
        <v>0</v>
      </c>
      <c r="D14" s="20" t="s">
        <v>305</v>
      </c>
    </row>
    <row r="15" spans="2:5">
      <c r="B15" s="20" t="s">
        <v>57</v>
      </c>
      <c r="C15" s="63">
        <f>'Hi Eff Vent Fans'!C13</f>
        <v>0</v>
      </c>
      <c r="D15" s="20" t="s">
        <v>223</v>
      </c>
    </row>
    <row r="16" spans="2:5">
      <c r="B16" s="20" t="s">
        <v>306</v>
      </c>
      <c r="C16" s="63">
        <f>'Hi Eff Vent Fans'!C14</f>
        <v>0</v>
      </c>
      <c r="D16" s="20" t="s">
        <v>305</v>
      </c>
    </row>
    <row r="17" spans="2:4">
      <c r="B17" s="20" t="s">
        <v>307</v>
      </c>
      <c r="C17" s="63">
        <f>'Hi Eff Vent Fans'!C15</f>
        <v>0</v>
      </c>
      <c r="D17" s="20" t="s">
        <v>253</v>
      </c>
    </row>
    <row r="18" spans="2:4">
      <c r="B18" s="20" t="s">
        <v>63</v>
      </c>
      <c r="C18" s="63">
        <f>'Hi Eff Vent Fans'!C16</f>
        <v>0</v>
      </c>
      <c r="D18" s="20" t="s">
        <v>308</v>
      </c>
    </row>
    <row r="19" spans="2:4">
      <c r="B19" s="20" t="s">
        <v>309</v>
      </c>
      <c r="C19" s="63">
        <f>'Hi Vol Low Speed Fans'!C11</f>
        <v>0</v>
      </c>
      <c r="D19" s="20" t="s">
        <v>223</v>
      </c>
    </row>
    <row r="20" spans="2:4">
      <c r="B20" s="20" t="s">
        <v>65</v>
      </c>
      <c r="C20" s="63">
        <f>'Hi Vol Low Speed Fans'!C12</f>
        <v>0</v>
      </c>
      <c r="D20" s="20" t="s">
        <v>223</v>
      </c>
    </row>
    <row r="21" spans="2:4">
      <c r="B21" s="20" t="s">
        <v>310</v>
      </c>
      <c r="C21" s="63">
        <f>'Hi Vol Low Speed Fans'!C13</f>
        <v>0</v>
      </c>
      <c r="D21" s="20" t="s">
        <v>266</v>
      </c>
    </row>
    <row r="22" spans="2:4">
      <c r="B22" s="20" t="s">
        <v>67</v>
      </c>
      <c r="C22" s="63">
        <f>'Hi Vol Low Speed Fans'!C14</f>
        <v>0</v>
      </c>
      <c r="D22" s="20" t="s">
        <v>266</v>
      </c>
    </row>
    <row r="23" spans="2:4">
      <c r="B23" s="20" t="s">
        <v>311</v>
      </c>
      <c r="C23" s="20">
        <f>'Heat Reclaimers'!C11</f>
        <v>0</v>
      </c>
      <c r="D23" s="20"/>
    </row>
    <row r="24" spans="2:4">
      <c r="B24" s="20" t="s">
        <v>312</v>
      </c>
      <c r="C24" s="20">
        <f>'Heat Reclaimers'!C12</f>
        <v>0</v>
      </c>
      <c r="D24" s="20"/>
    </row>
    <row r="25" spans="2:4">
      <c r="B25" s="20" t="s">
        <v>313</v>
      </c>
      <c r="C25" s="20">
        <f>'Heat Reclaimers'!C13</f>
        <v>0</v>
      </c>
      <c r="D25" s="20"/>
    </row>
    <row r="26" spans="2:4">
      <c r="B26" s="20" t="s">
        <v>314</v>
      </c>
      <c r="C26" s="20">
        <f>'Heat Reclaimers'!C14</f>
        <v>0</v>
      </c>
      <c r="D26" s="20"/>
    </row>
    <row r="27" spans="2:4">
      <c r="B27" s="20" t="s">
        <v>77</v>
      </c>
      <c r="C27" s="20">
        <f>'Low Pressure Irrigation'!C11</f>
        <v>0</v>
      </c>
      <c r="D27" s="20"/>
    </row>
    <row r="28" spans="2:4">
      <c r="B28" s="20" t="s">
        <v>79</v>
      </c>
      <c r="C28" s="20">
        <f>'Low Pressure Irrigation'!C12</f>
        <v>0</v>
      </c>
      <c r="D28" s="20" t="s">
        <v>279</v>
      </c>
    </row>
    <row r="29" spans="2:4">
      <c r="B29" s="20" t="s">
        <v>315</v>
      </c>
      <c r="C29" s="20">
        <f>'Low Pressure Irrigation'!C13</f>
        <v>0</v>
      </c>
      <c r="D29" s="20" t="s">
        <v>281</v>
      </c>
    </row>
    <row r="30" spans="2:4">
      <c r="B30" s="20" t="s">
        <v>316</v>
      </c>
      <c r="C30" s="20">
        <f>'Low Pressure Irrigation'!C14</f>
        <v>0</v>
      </c>
      <c r="D30" s="20" t="s">
        <v>281</v>
      </c>
    </row>
    <row r="31" spans="2:4">
      <c r="B31" s="20" t="s">
        <v>317</v>
      </c>
      <c r="C31" s="20">
        <f>'Low Pressure Irrigation'!C15</f>
        <v>0</v>
      </c>
      <c r="D31" s="20" t="s">
        <v>284</v>
      </c>
    </row>
    <row r="32" spans="2:4">
      <c r="B32" s="20" t="s">
        <v>318</v>
      </c>
      <c r="C32" s="20">
        <f>'Low Pressure Irrigation'!C16</f>
        <v>0</v>
      </c>
      <c r="D32" s="20" t="s">
        <v>286</v>
      </c>
    </row>
    <row r="33" spans="2:4">
      <c r="B33" s="20" t="s">
        <v>319</v>
      </c>
      <c r="C33" s="90">
        <f>'Low Pressure Irrigation'!C17</f>
        <v>0</v>
      </c>
      <c r="D33" s="20" t="s">
        <v>320</v>
      </c>
    </row>
    <row r="34" spans="2:4">
      <c r="B34" s="20" t="s">
        <v>321</v>
      </c>
      <c r="C34" s="20">
        <f>'Low Pressure Irrigation'!C18</f>
        <v>0</v>
      </c>
      <c r="D34" s="20" t="s">
        <v>322</v>
      </c>
    </row>
    <row r="35" spans="2:4">
      <c r="B35" s="20" t="s">
        <v>323</v>
      </c>
      <c r="C35" s="20">
        <f>'Low Pressure Irrigation'!C19</f>
        <v>0</v>
      </c>
      <c r="D35" s="20" t="s">
        <v>292</v>
      </c>
    </row>
    <row r="36" spans="2:4">
      <c r="B36" s="20" t="s">
        <v>95</v>
      </c>
      <c r="C36" s="91">
        <f>'Low Pressure Irrigation'!C20</f>
        <v>0</v>
      </c>
      <c r="D36" s="20"/>
    </row>
    <row r="37" spans="2:4">
      <c r="B37" s="20" t="s">
        <v>324</v>
      </c>
      <c r="C37" s="47">
        <f>'Engine Block'!C11:D11</f>
        <v>0</v>
      </c>
      <c r="D37" s="20"/>
    </row>
    <row r="38" spans="2:4">
      <c r="B38" s="20" t="s">
        <v>325</v>
      </c>
      <c r="C38" s="47">
        <f>'Dairy Refrig Tune Up'!C12</f>
        <v>0</v>
      </c>
      <c r="D38" s="20" t="s">
        <v>204</v>
      </c>
    </row>
    <row r="39" spans="2:4">
      <c r="B39" s="89"/>
      <c r="C39" s="97"/>
      <c r="D39" s="89"/>
    </row>
    <row r="41" spans="2:4" ht="18">
      <c r="B41" s="8" t="s">
        <v>213</v>
      </c>
    </row>
    <row r="42" spans="2:4">
      <c r="B42" s="20" t="s">
        <v>326</v>
      </c>
      <c r="C42" s="20">
        <v>1.7000000000000001E-4</v>
      </c>
      <c r="D42" s="20" t="s">
        <v>215</v>
      </c>
    </row>
    <row r="43" spans="2:4">
      <c r="B43" s="20" t="s">
        <v>327</v>
      </c>
      <c r="C43" s="20">
        <v>1.3999999999999999E-4</v>
      </c>
      <c r="D43" s="20" t="s">
        <v>215</v>
      </c>
    </row>
    <row r="44" spans="2:4">
      <c r="B44" s="20" t="s">
        <v>328</v>
      </c>
      <c r="C44" s="20">
        <v>5.85</v>
      </c>
      <c r="D44" s="20" t="s">
        <v>225</v>
      </c>
    </row>
    <row r="45" spans="2:4">
      <c r="B45" s="20" t="s">
        <v>329</v>
      </c>
      <c r="C45" s="20">
        <v>365</v>
      </c>
      <c r="D45" s="20" t="s">
        <v>243</v>
      </c>
    </row>
    <row r="46" spans="2:4">
      <c r="B46" s="20" t="s">
        <v>330</v>
      </c>
      <c r="C46" s="64">
        <f>1/1000</f>
        <v>1E-3</v>
      </c>
      <c r="D46" s="23" t="s">
        <v>331</v>
      </c>
    </row>
    <row r="47" spans="2:4">
      <c r="B47" s="20" t="s">
        <v>332</v>
      </c>
      <c r="C47" s="45">
        <v>1000</v>
      </c>
      <c r="D47" s="20" t="s">
        <v>333</v>
      </c>
    </row>
    <row r="48" spans="2:4">
      <c r="B48" s="20" t="s">
        <v>334</v>
      </c>
      <c r="C48" s="49">
        <v>0.5</v>
      </c>
      <c r="D48" s="20" t="s">
        <v>335</v>
      </c>
    </row>
    <row r="49" spans="2:4">
      <c r="B49" s="20" t="s">
        <v>336</v>
      </c>
      <c r="C49" s="61">
        <v>0.8</v>
      </c>
      <c r="D49" s="20" t="s">
        <v>337</v>
      </c>
    </row>
    <row r="50" spans="2:4">
      <c r="B50" s="20" t="s">
        <v>338</v>
      </c>
      <c r="C50" s="45">
        <v>60</v>
      </c>
      <c r="D50" s="20" t="s">
        <v>333</v>
      </c>
    </row>
    <row r="51" spans="2:4">
      <c r="B51" s="20" t="s">
        <v>339</v>
      </c>
      <c r="C51" s="64">
        <v>0.746</v>
      </c>
      <c r="D51" s="20" t="s">
        <v>340</v>
      </c>
    </row>
    <row r="52" spans="2:4">
      <c r="B52" s="20" t="s">
        <v>341</v>
      </c>
      <c r="C52" s="61">
        <v>0.9</v>
      </c>
      <c r="D52" s="20" t="s">
        <v>342</v>
      </c>
    </row>
    <row r="53" spans="2:4">
      <c r="B53" s="20" t="s">
        <v>343</v>
      </c>
      <c r="C53" s="61">
        <v>0.46</v>
      </c>
      <c r="D53" s="20" t="s">
        <v>342</v>
      </c>
    </row>
    <row r="54" spans="2:4">
      <c r="B54" s="20" t="s">
        <v>344</v>
      </c>
      <c r="C54" s="45">
        <v>1000</v>
      </c>
      <c r="D54" s="20" t="s">
        <v>333</v>
      </c>
    </row>
    <row r="55" spans="2:4">
      <c r="B55" s="20" t="s">
        <v>345</v>
      </c>
      <c r="C55" s="45">
        <v>215</v>
      </c>
      <c r="D55" s="20" t="s">
        <v>333</v>
      </c>
    </row>
    <row r="56" spans="2:4">
      <c r="B56" s="20" t="s">
        <v>346</v>
      </c>
      <c r="C56" s="67">
        <v>1</v>
      </c>
      <c r="D56" s="20" t="s">
        <v>215</v>
      </c>
    </row>
    <row r="57" spans="2:4">
      <c r="B57" s="20" t="s">
        <v>347</v>
      </c>
      <c r="C57" s="82">
        <v>25</v>
      </c>
      <c r="D57" s="20" t="s">
        <v>348</v>
      </c>
    </row>
    <row r="58" spans="2:4">
      <c r="B58" s="20" t="s">
        <v>349</v>
      </c>
      <c r="C58" s="45">
        <v>1000</v>
      </c>
      <c r="D58" s="20" t="s">
        <v>350</v>
      </c>
    </row>
    <row r="59" spans="2:4">
      <c r="B59" s="20" t="s">
        <v>351</v>
      </c>
      <c r="C59" s="92">
        <v>1714</v>
      </c>
      <c r="D59" s="20" t="s">
        <v>352</v>
      </c>
    </row>
    <row r="60" spans="2:4">
      <c r="B60" s="20" t="s">
        <v>353</v>
      </c>
      <c r="C60" s="93">
        <v>2.5999999999999999E-3</v>
      </c>
      <c r="D60" s="20" t="s">
        <v>354</v>
      </c>
    </row>
    <row r="61" spans="2:4">
      <c r="B61" s="20" t="s">
        <v>355</v>
      </c>
      <c r="C61" s="45">
        <v>100</v>
      </c>
      <c r="D61" s="20" t="s">
        <v>356</v>
      </c>
    </row>
    <row r="62" spans="2:4">
      <c r="B62" s="20" t="s">
        <v>357</v>
      </c>
      <c r="C62" s="45">
        <v>25</v>
      </c>
      <c r="D62" s="20" t="s">
        <v>350</v>
      </c>
    </row>
    <row r="63" spans="2:4">
      <c r="B63" s="20" t="s">
        <v>358</v>
      </c>
      <c r="C63" s="49">
        <v>0.94</v>
      </c>
      <c r="D63" s="20" t="s">
        <v>359</v>
      </c>
    </row>
    <row r="64" spans="2:4">
      <c r="B64" s="20" t="s">
        <v>360</v>
      </c>
      <c r="C64" s="45">
        <v>200</v>
      </c>
      <c r="D64" s="20" t="s">
        <v>350</v>
      </c>
    </row>
    <row r="65" spans="2:41">
      <c r="B65" s="20" t="s">
        <v>361</v>
      </c>
      <c r="C65" s="242">
        <v>0</v>
      </c>
      <c r="D65" s="20" t="s">
        <v>109</v>
      </c>
    </row>
    <row r="66" spans="2:41">
      <c r="O66" s="7"/>
    </row>
    <row r="67" spans="2:41" ht="18">
      <c r="B67" s="8" t="s">
        <v>362</v>
      </c>
      <c r="E67" s="8" t="s">
        <v>363</v>
      </c>
      <c r="H67" s="8" t="s">
        <v>364</v>
      </c>
      <c r="M67" s="66" t="s">
        <v>365</v>
      </c>
      <c r="S67" s="8" t="s">
        <v>366</v>
      </c>
      <c r="V67" s="1"/>
      <c r="W67" s="1"/>
      <c r="X67" s="1"/>
      <c r="Y67" s="1"/>
      <c r="Z67" s="1"/>
      <c r="AA67" s="1"/>
      <c r="AB67" s="8" t="s">
        <v>367</v>
      </c>
      <c r="AC67" s="1"/>
      <c r="AD67" s="1"/>
      <c r="AE67" s="1"/>
      <c r="AF67" s="1"/>
      <c r="AH67" s="8" t="s">
        <v>368</v>
      </c>
      <c r="AI67" s="1"/>
      <c r="AJ67" s="1"/>
      <c r="AN67" s="8" t="s">
        <v>369</v>
      </c>
      <c r="AO67" s="1"/>
    </row>
    <row r="68" spans="2:41" s="11" customFormat="1" ht="67.5" customHeight="1">
      <c r="B68" s="24" t="s">
        <v>370</v>
      </c>
      <c r="C68" s="25" t="s">
        <v>371</v>
      </c>
      <c r="D68" s="1"/>
      <c r="E68" s="24" t="s">
        <v>372</v>
      </c>
      <c r="F68" s="25" t="s">
        <v>241</v>
      </c>
      <c r="G68" s="1"/>
      <c r="H68" s="24" t="s">
        <v>373</v>
      </c>
      <c r="I68" s="25" t="s">
        <v>374</v>
      </c>
      <c r="J68" s="25" t="s">
        <v>375</v>
      </c>
      <c r="K68" s="25" t="s">
        <v>376</v>
      </c>
      <c r="L68" s="1"/>
      <c r="M68" s="24" t="s">
        <v>372</v>
      </c>
      <c r="N68" s="25" t="s">
        <v>255</v>
      </c>
      <c r="O68" s="25" t="s">
        <v>377</v>
      </c>
      <c r="P68" s="25" t="s">
        <v>378</v>
      </c>
      <c r="Q68" s="25" t="s">
        <v>379</v>
      </c>
      <c r="R68" s="1"/>
      <c r="S68" s="24" t="s">
        <v>372</v>
      </c>
      <c r="T68" s="25" t="s">
        <v>255</v>
      </c>
      <c r="U68" s="25" t="s">
        <v>377</v>
      </c>
      <c r="V68" s="25" t="s">
        <v>378</v>
      </c>
      <c r="W68" s="25" t="s">
        <v>379</v>
      </c>
      <c r="X68" s="25" t="s">
        <v>380</v>
      </c>
      <c r="Y68" s="25" t="s">
        <v>381</v>
      </c>
      <c r="Z68" s="25" t="s">
        <v>382</v>
      </c>
      <c r="AA68" s="1"/>
      <c r="AB68" s="24" t="s">
        <v>372</v>
      </c>
      <c r="AC68" s="25" t="s">
        <v>255</v>
      </c>
      <c r="AD68" s="25" t="s">
        <v>377</v>
      </c>
      <c r="AE68" s="25" t="s">
        <v>378</v>
      </c>
      <c r="AF68" s="25" t="s">
        <v>379</v>
      </c>
      <c r="AG68" s="7"/>
      <c r="AH68" s="24" t="s">
        <v>383</v>
      </c>
      <c r="AI68" s="24" t="s">
        <v>384</v>
      </c>
      <c r="AJ68" s="25" t="s">
        <v>385</v>
      </c>
      <c r="AK68" s="25" t="s">
        <v>386</v>
      </c>
      <c r="AL68" s="25" t="s">
        <v>387</v>
      </c>
      <c r="AN68" s="24" t="s">
        <v>372</v>
      </c>
      <c r="AO68" s="25" t="s">
        <v>388</v>
      </c>
    </row>
    <row r="69" spans="2:41" ht="13.5" customHeight="1">
      <c r="B69" s="46" t="s">
        <v>228</v>
      </c>
      <c r="C69" s="48">
        <v>922</v>
      </c>
      <c r="E69" s="20" t="s">
        <v>389</v>
      </c>
      <c r="F69" s="50">
        <v>1139</v>
      </c>
      <c r="H69" s="20" t="s">
        <v>390</v>
      </c>
      <c r="I69" s="48">
        <v>3600</v>
      </c>
      <c r="J69" s="46">
        <v>9.1999999999999993</v>
      </c>
      <c r="K69" s="46">
        <v>12.4</v>
      </c>
      <c r="M69" s="47" t="s">
        <v>389</v>
      </c>
      <c r="N69" s="50">
        <f>VLOOKUP($M69,$S69:T69,2,FALSE)</f>
        <v>5372.1900000000005</v>
      </c>
      <c r="O69" s="50">
        <f>VLOOKUP($M69,$S69:U69,3,FALSE)</f>
        <v>3703.8</v>
      </c>
      <c r="P69" s="50">
        <f>VLOOKUP($M69,$S69:V69,4,FALSE)</f>
        <v>5864</v>
      </c>
      <c r="Q69" s="50">
        <f>VLOOKUP($M69,$S69:W69,5,FALSE)</f>
        <v>4729</v>
      </c>
      <c r="S69" s="20" t="s">
        <v>389</v>
      </c>
      <c r="T69" s="50">
        <f>0.33*$X69+0.67*$Y69+$Z69</f>
        <v>5372.1900000000005</v>
      </c>
      <c r="U69" s="50">
        <f t="shared" ref="U69" si="0">0.1*$X69+0.4*$Y69+$Z69</f>
        <v>3703.8</v>
      </c>
      <c r="V69" s="50">
        <v>5864</v>
      </c>
      <c r="W69" s="50">
        <v>4729</v>
      </c>
      <c r="X69" s="50">
        <v>3468</v>
      </c>
      <c r="Y69" s="50">
        <v>3225</v>
      </c>
      <c r="Z69" s="50">
        <v>2067</v>
      </c>
      <c r="AA69" s="1"/>
      <c r="AB69" s="20" t="s">
        <v>389</v>
      </c>
      <c r="AC69" s="50">
        <f>0.33*$X69+0.67*$Y69</f>
        <v>3305.19</v>
      </c>
      <c r="AD69" s="50">
        <f>0.1*$X69+0.4*$Y69</f>
        <v>1636.8</v>
      </c>
      <c r="AE69" s="50">
        <v>2323</v>
      </c>
      <c r="AF69" s="50">
        <v>0</v>
      </c>
      <c r="AH69" s="20" t="s">
        <v>391</v>
      </c>
      <c r="AI69" s="20" t="s">
        <v>392</v>
      </c>
      <c r="AJ69" s="50">
        <v>761</v>
      </c>
      <c r="AK69" s="50">
        <v>4497</v>
      </c>
      <c r="AL69" s="50">
        <f>AK69-AJ69</f>
        <v>3736</v>
      </c>
      <c r="AN69" s="20" t="s">
        <v>389</v>
      </c>
      <c r="AO69" s="50">
        <v>2964</v>
      </c>
    </row>
    <row r="70" spans="2:41" ht="13.5" customHeight="1">
      <c r="B70" s="46" t="s">
        <v>393</v>
      </c>
      <c r="C70" s="48">
        <v>2864</v>
      </c>
      <c r="H70" s="20" t="s">
        <v>248</v>
      </c>
      <c r="I70" s="48">
        <v>6274</v>
      </c>
      <c r="J70" s="46">
        <v>11.2</v>
      </c>
      <c r="K70" s="46">
        <v>15.3</v>
      </c>
      <c r="AA70" s="1"/>
      <c r="AH70" s="20" t="s">
        <v>265</v>
      </c>
      <c r="AI70" s="20" t="s">
        <v>394</v>
      </c>
      <c r="AJ70" s="50">
        <v>850</v>
      </c>
      <c r="AK70" s="50">
        <v>5026</v>
      </c>
      <c r="AL70" s="50">
        <f t="shared" ref="AL70:AL72" si="1">AK70-AJ70</f>
        <v>4176</v>
      </c>
    </row>
    <row r="71" spans="2:41" ht="13.5" customHeight="1">
      <c r="B71" s="19"/>
      <c r="C71" s="55"/>
      <c r="H71" s="20" t="s">
        <v>395</v>
      </c>
      <c r="I71" s="48">
        <v>10837</v>
      </c>
      <c r="J71" s="46">
        <v>15</v>
      </c>
      <c r="K71" s="46">
        <v>19.2</v>
      </c>
      <c r="M71" s="66" t="s">
        <v>396</v>
      </c>
      <c r="AA71" s="1"/>
      <c r="AH71" s="20" t="s">
        <v>397</v>
      </c>
      <c r="AI71" s="20" t="s">
        <v>398</v>
      </c>
      <c r="AJ71" s="50">
        <v>940</v>
      </c>
      <c r="AK71" s="50">
        <v>5555</v>
      </c>
      <c r="AL71" s="50">
        <f t="shared" si="1"/>
        <v>4615</v>
      </c>
    </row>
    <row r="72" spans="2:41" ht="13.5" customHeight="1">
      <c r="B72" s="19"/>
      <c r="C72" s="55"/>
      <c r="H72" s="20" t="s">
        <v>399</v>
      </c>
      <c r="I72" s="48">
        <v>22626</v>
      </c>
      <c r="J72" s="46">
        <v>17.8</v>
      </c>
      <c r="K72" s="46">
        <v>22.7</v>
      </c>
      <c r="M72" s="24" t="s">
        <v>372</v>
      </c>
      <c r="N72" s="25" t="s">
        <v>255</v>
      </c>
      <c r="O72" s="25" t="s">
        <v>377</v>
      </c>
      <c r="P72" s="25" t="s">
        <v>378</v>
      </c>
      <c r="Q72" s="25" t="s">
        <v>379</v>
      </c>
      <c r="AA72" s="1"/>
      <c r="AH72" s="20" t="s">
        <v>400</v>
      </c>
      <c r="AI72" s="20" t="s">
        <v>401</v>
      </c>
      <c r="AJ72" s="50">
        <v>1119</v>
      </c>
      <c r="AK72" s="50">
        <v>6613</v>
      </c>
      <c r="AL72" s="50">
        <f t="shared" si="1"/>
        <v>5494</v>
      </c>
    </row>
    <row r="73" spans="2:41" ht="13.5" customHeight="1">
      <c r="B73" s="19"/>
      <c r="C73" s="55"/>
      <c r="H73" s="20"/>
      <c r="I73" s="50"/>
      <c r="J73" s="20"/>
      <c r="K73" s="20"/>
      <c r="M73" s="47" t="str">
        <f>M69</f>
        <v>Hagerstown</v>
      </c>
      <c r="N73" s="50">
        <f>VLOOKUP($M73,$AB69:$AF69,2,FALSE)</f>
        <v>3305.19</v>
      </c>
      <c r="O73" s="50">
        <f>VLOOKUP($M73,$AB69:$AF69,3,FALSE)</f>
        <v>1636.8</v>
      </c>
      <c r="P73" s="50">
        <f>VLOOKUP($M73,$AB69:$AF69,4,FALSE)</f>
        <v>2323</v>
      </c>
      <c r="Q73" s="50">
        <f>VLOOKUP($M73,$AB69:$AF69,5,FALSE)</f>
        <v>0</v>
      </c>
      <c r="AA73" s="1"/>
      <c r="AB73" s="11"/>
      <c r="AC73" s="11"/>
      <c r="AD73" s="11"/>
      <c r="AE73" s="11"/>
      <c r="AF73" s="11"/>
    </row>
    <row r="74" spans="2:41" ht="13.5" customHeight="1">
      <c r="B74" s="19"/>
      <c r="C74" s="55"/>
      <c r="H74" s="20"/>
      <c r="I74" s="50"/>
      <c r="J74" s="50"/>
      <c r="K74" s="50"/>
      <c r="AA74" s="1"/>
      <c r="AN74" s="11"/>
      <c r="AO74" s="11"/>
    </row>
    <row r="75" spans="2:41" ht="13.5" customHeight="1">
      <c r="B75" s="19"/>
      <c r="C75" s="55"/>
      <c r="H75" s="19"/>
      <c r="I75" s="88"/>
      <c r="J75" s="88"/>
      <c r="K75" s="88"/>
      <c r="AA75" s="1"/>
      <c r="AN75" s="11"/>
      <c r="AO75" s="11"/>
    </row>
    <row r="76" spans="2:41" ht="18">
      <c r="B76" s="8" t="s">
        <v>402</v>
      </c>
      <c r="I76" s="8" t="s">
        <v>403</v>
      </c>
      <c r="L76" s="8" t="s">
        <v>404</v>
      </c>
      <c r="Q76" s="8" t="s">
        <v>405</v>
      </c>
    </row>
    <row r="77" spans="2:41" ht="45">
      <c r="B77" s="24" t="s">
        <v>406</v>
      </c>
      <c r="C77" s="24" t="s">
        <v>407</v>
      </c>
      <c r="D77" s="24" t="s">
        <v>408</v>
      </c>
      <c r="E77" s="24" t="s">
        <v>409</v>
      </c>
      <c r="F77" s="24" t="s">
        <v>410</v>
      </c>
      <c r="G77" s="24" t="s">
        <v>411</v>
      </c>
      <c r="I77" s="24" t="s">
        <v>412</v>
      </c>
      <c r="L77" s="24" t="s">
        <v>413</v>
      </c>
      <c r="M77" s="24" t="s">
        <v>414</v>
      </c>
      <c r="N77" s="24" t="s">
        <v>292</v>
      </c>
      <c r="O77" s="24" t="s">
        <v>415</v>
      </c>
      <c r="Q77" s="24" t="s">
        <v>416</v>
      </c>
      <c r="R77" s="24" t="s">
        <v>417</v>
      </c>
      <c r="S77" s="24" t="s">
        <v>418</v>
      </c>
      <c r="T77" s="24" t="s">
        <v>419</v>
      </c>
      <c r="U77" s="24" t="s">
        <v>420</v>
      </c>
      <c r="V77" s="24" t="s">
        <v>421</v>
      </c>
      <c r="W77" s="24" t="s">
        <v>422</v>
      </c>
    </row>
    <row r="78" spans="2:41" ht="28.5">
      <c r="B78" s="46" t="s">
        <v>228</v>
      </c>
      <c r="C78" s="46">
        <v>0.28999999999999998</v>
      </c>
      <c r="D78" s="46" t="s">
        <v>228</v>
      </c>
      <c r="E78" s="46">
        <v>0.5</v>
      </c>
      <c r="F78" s="83" t="s">
        <v>273</v>
      </c>
      <c r="G78" s="46">
        <v>0.9</v>
      </c>
      <c r="I78" s="46" t="s">
        <v>277</v>
      </c>
      <c r="L78" s="46">
        <v>1.3</v>
      </c>
      <c r="M78" s="46">
        <v>9</v>
      </c>
      <c r="N78" s="46">
        <v>65</v>
      </c>
      <c r="O78" s="46">
        <v>0.97</v>
      </c>
      <c r="Q78" s="46">
        <v>365</v>
      </c>
      <c r="R78" s="46">
        <v>68</v>
      </c>
      <c r="S78" s="46">
        <v>38</v>
      </c>
      <c r="T78" s="46">
        <v>15.39</v>
      </c>
      <c r="U78" s="46">
        <v>0.05</v>
      </c>
      <c r="V78" s="46" t="s">
        <v>298</v>
      </c>
      <c r="W78" s="46">
        <v>56.3</v>
      </c>
    </row>
    <row r="79" spans="2:41" ht="28.5">
      <c r="B79" s="46" t="s">
        <v>393</v>
      </c>
      <c r="C79" s="46">
        <v>0.38</v>
      </c>
      <c r="D79" s="46" t="s">
        <v>393</v>
      </c>
      <c r="E79" s="46">
        <v>1</v>
      </c>
      <c r="F79" s="83" t="s">
        <v>423</v>
      </c>
      <c r="G79" s="46">
        <v>2</v>
      </c>
      <c r="I79" s="46" t="s">
        <v>424</v>
      </c>
      <c r="V79" s="46" t="s">
        <v>425</v>
      </c>
      <c r="W79" s="46">
        <v>67</v>
      </c>
    </row>
    <row r="80" spans="2:41">
      <c r="I80" s="65"/>
      <c r="V80" s="46" t="s">
        <v>426</v>
      </c>
      <c r="W80" s="46">
        <v>98</v>
      </c>
    </row>
    <row r="81" spans="2:41">
      <c r="I81" s="65"/>
      <c r="V81" s="46" t="s">
        <v>427</v>
      </c>
      <c r="W81" s="46">
        <v>71.8</v>
      </c>
    </row>
    <row r="82" spans="2:41">
      <c r="I82" s="65"/>
    </row>
    <row r="83" spans="2:41">
      <c r="I83" s="65"/>
    </row>
    <row r="84" spans="2:41">
      <c r="I84" s="65"/>
    </row>
    <row r="85" spans="2:41" ht="15">
      <c r="AB85" s="11"/>
      <c r="AC85" s="11"/>
      <c r="AD85" s="11"/>
      <c r="AE85" s="11"/>
      <c r="AF85" s="11"/>
    </row>
    <row r="86" spans="2:41" ht="18">
      <c r="B86" s="8" t="s">
        <v>428</v>
      </c>
      <c r="AN86" s="11"/>
      <c r="AO86" s="11"/>
    </row>
    <row r="87" spans="2:41" s="11" customFormat="1" ht="30">
      <c r="B87" s="24"/>
      <c r="C87" s="25" t="s">
        <v>429</v>
      </c>
      <c r="D87" s="24" t="s">
        <v>430</v>
      </c>
      <c r="E87" s="24" t="s">
        <v>431</v>
      </c>
      <c r="F87" s="24" t="s">
        <v>432</v>
      </c>
      <c r="G87" s="24" t="s">
        <v>433</v>
      </c>
      <c r="H87" s="24" t="s">
        <v>114</v>
      </c>
      <c r="I87" s="24" t="s">
        <v>434</v>
      </c>
      <c r="J87" s="24"/>
      <c r="K87" s="24"/>
      <c r="L87" s="1"/>
      <c r="M87" s="1"/>
      <c r="N87" s="1"/>
      <c r="O87" s="1"/>
      <c r="P87" s="1"/>
      <c r="Q87" s="1"/>
      <c r="R87" s="1"/>
      <c r="S87" s="1"/>
      <c r="T87" s="1"/>
      <c r="U87" s="1"/>
      <c r="V87" s="7"/>
      <c r="W87" s="7"/>
      <c r="X87" s="7"/>
      <c r="Y87" s="7"/>
      <c r="Z87" s="7"/>
      <c r="AB87" s="7"/>
      <c r="AC87" s="7"/>
      <c r="AD87" s="7"/>
      <c r="AE87" s="7"/>
      <c r="AF87" s="7"/>
      <c r="AN87" s="7"/>
      <c r="AO87" s="7"/>
    </row>
    <row r="88" spans="2:41" ht="15">
      <c r="B88" s="20" t="s">
        <v>193</v>
      </c>
      <c r="C88" s="51">
        <f>IF(C6="Yes",C69,C70)</f>
        <v>2864</v>
      </c>
      <c r="D88" s="52">
        <f>C88/C44</f>
        <v>489.5726495726496</v>
      </c>
      <c r="E88" s="52" t="e">
        <f>C88/C4</f>
        <v>#DIV/0!</v>
      </c>
      <c r="F88" s="48" t="e">
        <f>ROUND((D88-E88)*C46*C45*C5,3)</f>
        <v>#DIV/0!</v>
      </c>
      <c r="G88" s="54" t="e">
        <f>ROUND(F88*C42,6)</f>
        <v>#DIV/0!</v>
      </c>
      <c r="H88" s="45">
        <f>IF(C4&gt;5.85,C47*C3,0)</f>
        <v>0</v>
      </c>
      <c r="I88" s="23" t="str">
        <f>IF('Dairy Scroll Comp'!C14="Yes","With Precooler",IF('Dairy Scroll Comp'!C14="No","Without Precooler",""))</f>
        <v/>
      </c>
      <c r="J88" s="23"/>
      <c r="K88" s="23"/>
      <c r="AB88" s="11"/>
      <c r="AC88" s="11"/>
      <c r="AD88" s="11"/>
      <c r="AE88" s="11"/>
      <c r="AF88" s="11"/>
    </row>
    <row r="89" spans="2:41" ht="15">
      <c r="B89" s="19"/>
      <c r="C89" s="56"/>
      <c r="D89" s="57"/>
      <c r="E89" s="57"/>
      <c r="F89" s="55"/>
      <c r="G89" s="58"/>
      <c r="H89" s="59"/>
      <c r="I89" s="60"/>
      <c r="J89" s="60"/>
      <c r="K89" s="60"/>
      <c r="AN89" s="11"/>
      <c r="AO89" s="11"/>
    </row>
    <row r="90" spans="2:41" s="11" customFormat="1" ht="30">
      <c r="B90" s="24"/>
      <c r="C90" s="25" t="s">
        <v>435</v>
      </c>
      <c r="D90" s="24" t="s">
        <v>436</v>
      </c>
      <c r="E90" s="24" t="s">
        <v>437</v>
      </c>
      <c r="F90" s="24" t="s">
        <v>438</v>
      </c>
      <c r="G90" s="24" t="s">
        <v>432</v>
      </c>
      <c r="H90" s="24" t="s">
        <v>433</v>
      </c>
      <c r="I90" s="24" t="s">
        <v>114</v>
      </c>
      <c r="J90" s="24"/>
      <c r="K90" s="24"/>
      <c r="L90" s="1"/>
      <c r="M90" s="1"/>
      <c r="N90" s="1"/>
      <c r="O90" s="1"/>
      <c r="P90" s="1"/>
      <c r="Q90" s="1"/>
      <c r="R90" s="1"/>
      <c r="S90" s="1"/>
      <c r="T90" s="1"/>
      <c r="U90" s="1"/>
      <c r="V90" s="7"/>
      <c r="W90" s="7"/>
      <c r="X90" s="7"/>
      <c r="Y90" s="7"/>
      <c r="Z90" s="7"/>
      <c r="AB90" s="7"/>
      <c r="AC90" s="7"/>
      <c r="AD90" s="7"/>
      <c r="AE90" s="7"/>
      <c r="AF90" s="7"/>
      <c r="AN90" s="7"/>
      <c r="AO90" s="7"/>
    </row>
    <row r="91" spans="2:41" ht="15">
      <c r="B91" s="20" t="s">
        <v>14</v>
      </c>
      <c r="C91" s="50">
        <f>C7</f>
        <v>0</v>
      </c>
      <c r="D91" s="50">
        <f>F69</f>
        <v>1139</v>
      </c>
      <c r="E91" s="52">
        <f>C48</f>
        <v>0.5</v>
      </c>
      <c r="F91" s="62">
        <f>C49</f>
        <v>0.8</v>
      </c>
      <c r="G91" s="50">
        <f>ROUND(C91*D91*E91*F91,3)</f>
        <v>0</v>
      </c>
      <c r="H91" s="52">
        <v>0</v>
      </c>
      <c r="I91" s="45">
        <f>C7*C50</f>
        <v>0</v>
      </c>
      <c r="J91" s="23"/>
      <c r="K91" s="23"/>
      <c r="AB91" s="11"/>
      <c r="AC91" s="11"/>
      <c r="AD91" s="11"/>
      <c r="AE91" s="11"/>
      <c r="AF91" s="11"/>
    </row>
    <row r="92" spans="2:41" ht="15">
      <c r="AN92" s="11"/>
      <c r="AO92" s="11"/>
    </row>
    <row r="93" spans="2:41" s="11" customFormat="1" ht="45">
      <c r="B93" s="24"/>
      <c r="C93" s="25" t="s">
        <v>439</v>
      </c>
      <c r="D93" s="25" t="s">
        <v>237</v>
      </c>
      <c r="E93" s="24" t="s">
        <v>440</v>
      </c>
      <c r="F93" s="24" t="s">
        <v>441</v>
      </c>
      <c r="G93" s="24" t="s">
        <v>442</v>
      </c>
      <c r="H93" s="24" t="s">
        <v>443</v>
      </c>
      <c r="I93" s="24" t="s">
        <v>444</v>
      </c>
      <c r="J93" s="24" t="s">
        <v>445</v>
      </c>
      <c r="K93" s="24" t="s">
        <v>432</v>
      </c>
      <c r="L93" s="24" t="s">
        <v>433</v>
      </c>
      <c r="M93" s="24" t="s">
        <v>114</v>
      </c>
      <c r="N93" s="1"/>
      <c r="O93" s="1"/>
      <c r="P93" s="1"/>
      <c r="Q93" s="1"/>
      <c r="R93" s="1"/>
      <c r="S93" s="1"/>
      <c r="T93" s="1"/>
      <c r="U93" s="1"/>
      <c r="V93" s="7"/>
      <c r="W93" s="7"/>
      <c r="X93" s="7"/>
      <c r="Y93" s="7"/>
      <c r="Z93" s="7"/>
      <c r="AA93" s="7"/>
      <c r="AB93" s="7"/>
      <c r="AC93" s="7"/>
      <c r="AD93" s="7"/>
      <c r="AE93" s="7"/>
      <c r="AF93" s="7"/>
      <c r="AN93" s="7"/>
      <c r="AO93" s="7"/>
    </row>
    <row r="94" spans="2:41">
      <c r="B94" s="20" t="s">
        <v>446</v>
      </c>
      <c r="C94" s="50">
        <f>'VSD Controller'!C11</f>
        <v>0</v>
      </c>
      <c r="D94" s="50">
        <f>C9</f>
        <v>0</v>
      </c>
      <c r="E94" s="53">
        <f>C51</f>
        <v>0.746</v>
      </c>
      <c r="F94" s="52">
        <f>C52</f>
        <v>0.9</v>
      </c>
      <c r="G94" s="62">
        <f>C10</f>
        <v>0</v>
      </c>
      <c r="H94" s="52">
        <f>C53</f>
        <v>0.46</v>
      </c>
      <c r="I94" s="50">
        <f>C11</f>
        <v>0</v>
      </c>
      <c r="J94" s="50">
        <f>C12</f>
        <v>0</v>
      </c>
      <c r="K94" s="51" t="e">
        <f>ROUND(C94*D94*E94*(F94/G94)*H94*I94*J94,3)</f>
        <v>#DIV/0!</v>
      </c>
      <c r="L94" s="46" t="e">
        <f>ROUND(K94*C43,6)</f>
        <v>#DIV/0!</v>
      </c>
      <c r="M94" s="45">
        <f>IFERROR(IF(K94&gt;0,C54*C94,0),0)</f>
        <v>0</v>
      </c>
    </row>
    <row r="95" spans="2:41" ht="15">
      <c r="U95" s="7"/>
      <c r="AB95" s="11"/>
      <c r="AC95" s="11"/>
      <c r="AD95" s="11"/>
      <c r="AE95" s="11"/>
      <c r="AF95" s="11"/>
    </row>
    <row r="96" spans="2:41" s="11" customFormat="1" ht="45">
      <c r="B96" s="24"/>
      <c r="C96" s="25" t="s">
        <v>447</v>
      </c>
      <c r="D96" s="24" t="s">
        <v>448</v>
      </c>
      <c r="E96" s="24" t="s">
        <v>449</v>
      </c>
      <c r="F96" s="24" t="s">
        <v>450</v>
      </c>
      <c r="G96" s="24" t="s">
        <v>388</v>
      </c>
      <c r="H96" s="25" t="s">
        <v>451</v>
      </c>
      <c r="I96" s="24" t="s">
        <v>452</v>
      </c>
      <c r="J96" s="24" t="s">
        <v>453</v>
      </c>
      <c r="K96" s="24" t="s">
        <v>432</v>
      </c>
      <c r="L96" s="24" t="s">
        <v>433</v>
      </c>
      <c r="M96" s="24" t="s">
        <v>114</v>
      </c>
      <c r="N96" s="1"/>
      <c r="O96" s="1"/>
      <c r="P96" s="1"/>
      <c r="Q96" s="1"/>
      <c r="R96" s="1"/>
      <c r="S96" s="1"/>
      <c r="T96" s="1"/>
      <c r="U96" s="1"/>
      <c r="V96" s="7"/>
      <c r="W96" s="7"/>
      <c r="X96" s="7"/>
      <c r="Y96" s="7"/>
      <c r="Z96" s="7"/>
      <c r="AA96" s="7"/>
      <c r="AB96" s="7"/>
      <c r="AC96" s="7"/>
      <c r="AD96" s="7"/>
      <c r="AE96" s="7"/>
      <c r="AF96" s="7"/>
      <c r="AG96" s="7"/>
    </row>
    <row r="97" spans="2:41">
      <c r="B97" s="20" t="s">
        <v>454</v>
      </c>
      <c r="C97" s="50">
        <f>C13</f>
        <v>0</v>
      </c>
      <c r="D97" s="52" t="e">
        <f>VLOOKUP(C14,H69:K72,3,FALSE)</f>
        <v>#N/A</v>
      </c>
      <c r="E97" s="52" t="e">
        <f>VLOOKUP(C14,H68:K74,2,FALSE)</f>
        <v>#N/A</v>
      </c>
      <c r="F97" s="51" t="e">
        <f>VLOOKUP(C16,H69:K72,2,FALSE)</f>
        <v>#N/A</v>
      </c>
      <c r="G97" s="51" t="e">
        <f>HLOOKUP(C18,N68:Q69,2,FALSE)</f>
        <v>#N/A</v>
      </c>
      <c r="H97" s="50">
        <f>C15</f>
        <v>0</v>
      </c>
      <c r="I97" s="52" t="e">
        <f>VLOOKUP(C16,H69:K72,4,FALSE)</f>
        <v>#N/A</v>
      </c>
      <c r="J97" s="51" t="e">
        <f>HLOOKUP(C18,N72:Q73,2,FALSE)</f>
        <v>#N/A</v>
      </c>
      <c r="K97" s="51" t="e">
        <f>ROUND((C97*(1/D97)*E97*G97*(1/1000))-(H97*(1/I97)*F97*G97*(1/1000)),3)</f>
        <v>#N/A</v>
      </c>
      <c r="L97" s="54" t="e">
        <f>ROUND(K97*C$42,6)</f>
        <v>#N/A</v>
      </c>
      <c r="M97" s="45">
        <f>IF(C15&gt;0,C15*C55,0)</f>
        <v>0</v>
      </c>
      <c r="V97" s="1"/>
    </row>
    <row r="98" spans="2:41">
      <c r="B98" s="20" t="s">
        <v>455</v>
      </c>
      <c r="C98" s="50">
        <f>C97</f>
        <v>0</v>
      </c>
      <c r="D98" s="52" t="e">
        <f t="shared" ref="D98:J98" si="2">D97</f>
        <v>#N/A</v>
      </c>
      <c r="E98" s="52" t="e">
        <f>E97</f>
        <v>#N/A</v>
      </c>
      <c r="F98" s="51" t="e">
        <f t="shared" si="2"/>
        <v>#N/A</v>
      </c>
      <c r="G98" s="51" t="e">
        <f t="shared" si="2"/>
        <v>#N/A</v>
      </c>
      <c r="H98" s="50">
        <f t="shared" si="2"/>
        <v>0</v>
      </c>
      <c r="I98" s="52" t="e">
        <f t="shared" si="2"/>
        <v>#N/A</v>
      </c>
      <c r="J98" s="51" t="e">
        <f t="shared" si="2"/>
        <v>#N/A</v>
      </c>
      <c r="K98" s="51" t="str">
        <f>IF(C17="Yes",ROUND((1/I98)*F98*J98*(1/1000),3),"")</f>
        <v/>
      </c>
      <c r="L98" s="54"/>
      <c r="M98" s="45"/>
      <c r="V98" s="1"/>
    </row>
    <row r="100" spans="2:41" s="11" customFormat="1" ht="45">
      <c r="B100" s="24"/>
      <c r="C100" s="24" t="s">
        <v>456</v>
      </c>
      <c r="D100" s="24" t="s">
        <v>457</v>
      </c>
      <c r="E100" s="24" t="s">
        <v>458</v>
      </c>
      <c r="F100" s="24" t="s">
        <v>459</v>
      </c>
      <c r="G100" s="25" t="s">
        <v>387</v>
      </c>
      <c r="H100" s="24" t="s">
        <v>388</v>
      </c>
      <c r="I100" s="24" t="s">
        <v>432</v>
      </c>
      <c r="J100" s="24" t="s">
        <v>433</v>
      </c>
      <c r="K100" s="24" t="s">
        <v>460</v>
      </c>
      <c r="L100" s="24" t="s">
        <v>114</v>
      </c>
      <c r="M100" s="24" t="s">
        <v>461</v>
      </c>
      <c r="N100" s="1"/>
      <c r="O100" s="1"/>
      <c r="P100" s="1"/>
      <c r="Q100" s="1"/>
      <c r="R100" s="1"/>
      <c r="S100" s="1"/>
      <c r="T100" s="1"/>
      <c r="U100" s="1"/>
      <c r="V100" s="7"/>
      <c r="W100" s="7"/>
      <c r="X100" s="7"/>
      <c r="Y100" s="7"/>
      <c r="Z100" s="7"/>
      <c r="AB100" s="7"/>
      <c r="AC100" s="7"/>
      <c r="AD100" s="7"/>
      <c r="AE100" s="7"/>
      <c r="AF100" s="7"/>
      <c r="AN100" s="7"/>
      <c r="AO100" s="7"/>
    </row>
    <row r="101" spans="2:41">
      <c r="B101" s="20" t="s">
        <v>124</v>
      </c>
      <c r="C101" s="50">
        <f>C19</f>
        <v>0</v>
      </c>
      <c r="D101" s="50">
        <f>C20</f>
        <v>0</v>
      </c>
      <c r="E101" s="50" t="e">
        <f>VLOOKUP(C21,AH68:AL72,4,FALSE)</f>
        <v>#N/A</v>
      </c>
      <c r="F101" s="50" t="e">
        <f>VLOOKUP(C22,AH68:AL72,3,FALSE)</f>
        <v>#N/A</v>
      </c>
      <c r="G101" s="51" t="e">
        <f>E101-F101</f>
        <v>#N/A</v>
      </c>
      <c r="H101" s="51">
        <f>AO69</f>
        <v>2964</v>
      </c>
      <c r="I101" s="51" t="e">
        <f>ROUND(D101*(G101/1000)*H101,3)</f>
        <v>#N/A</v>
      </c>
      <c r="J101" s="68" t="e">
        <f>ROUND(D101*G101/1000*C$56,6)</f>
        <v>#N/A</v>
      </c>
      <c r="K101" s="68">
        <f>'Hi Vol Low Speed Fans'!C15</f>
        <v>0</v>
      </c>
      <c r="L101" s="45">
        <f>IF(C20&gt;0,C20*C57*K101,0)</f>
        <v>0</v>
      </c>
      <c r="M101" s="50" t="e">
        <f>VLOOKUP(C22,AH68:AL72,2,FALSE)</f>
        <v>#N/A</v>
      </c>
    </row>
    <row r="103" spans="2:41" ht="30">
      <c r="B103" s="24"/>
      <c r="C103" s="24" t="s">
        <v>462</v>
      </c>
      <c r="D103" s="24" t="s">
        <v>463</v>
      </c>
      <c r="E103" s="24" t="s">
        <v>406</v>
      </c>
      <c r="F103" s="24" t="s">
        <v>464</v>
      </c>
      <c r="G103" s="24" t="s">
        <v>465</v>
      </c>
      <c r="H103" s="24" t="s">
        <v>409</v>
      </c>
      <c r="I103" s="24" t="s">
        <v>410</v>
      </c>
      <c r="J103" s="24" t="s">
        <v>466</v>
      </c>
      <c r="K103" s="24" t="s">
        <v>467</v>
      </c>
      <c r="L103" s="24" t="s">
        <v>432</v>
      </c>
      <c r="M103" s="24" t="s">
        <v>433</v>
      </c>
      <c r="N103" s="24" t="s">
        <v>114</v>
      </c>
    </row>
    <row r="104" spans="2:41">
      <c r="B104" s="20" t="s">
        <v>468</v>
      </c>
      <c r="C104" s="46">
        <f>'Heat Reclaimers'!C11</f>
        <v>0</v>
      </c>
      <c r="D104" s="20">
        <f>C45</f>
        <v>365</v>
      </c>
      <c r="E104" s="20">
        <f>'Heat Reclaimers'!C12</f>
        <v>0</v>
      </c>
      <c r="F104" s="20" t="e">
        <f>INDEX(C78:C79,MATCH(E104,B78:B79))</f>
        <v>#N/A</v>
      </c>
      <c r="G104" s="20">
        <f>'Heat Reclaimers'!C13</f>
        <v>0</v>
      </c>
      <c r="H104" s="20" t="e">
        <f>INDEX(E78:E79,MATCH(G104,D78:D79))</f>
        <v>#N/A</v>
      </c>
      <c r="I104" s="16">
        <f>'Heat Reclaimers'!C14</f>
        <v>0</v>
      </c>
      <c r="J104" s="20" t="e">
        <f>INDEX(G78:G79,MATCH(I104,F78:F79))</f>
        <v>#N/A</v>
      </c>
      <c r="K104" s="20">
        <f>C42</f>
        <v>1.7000000000000001E-4</v>
      </c>
      <c r="L104" s="51" t="e">
        <f>ROUND(F104/J104*D104*C104*H104,3)</f>
        <v>#N/A</v>
      </c>
      <c r="M104" s="84" t="e">
        <f>ROUND(L104*K104,6)</f>
        <v>#N/A</v>
      </c>
      <c r="N104" s="45">
        <f>IF(C104=0,0,C58)</f>
        <v>0</v>
      </c>
    </row>
    <row r="106" spans="2:41" ht="30">
      <c r="B106" s="24"/>
      <c r="C106" s="24" t="s">
        <v>412</v>
      </c>
      <c r="D106" s="24" t="s">
        <v>432</v>
      </c>
      <c r="E106" s="24" t="s">
        <v>433</v>
      </c>
      <c r="F106" s="24" t="s">
        <v>114</v>
      </c>
    </row>
    <row r="107" spans="2:41">
      <c r="B107" s="20" t="s">
        <v>24</v>
      </c>
      <c r="C107" s="46">
        <f>C27</f>
        <v>0</v>
      </c>
      <c r="D107" s="94">
        <f>ROUND(IF(C107="Agriculture",(C28*(C29-C30)*C31)/(C59*C36)*C51*C33,IF(C107="Golf Course",((C29-C30)*C32)/(C59*C36)*C51*C34*C35,0)),3)</f>
        <v>0</v>
      </c>
      <c r="E107" s="95">
        <f>IF(C107="Agriculture",ROUND(D107*C60,6),0)</f>
        <v>0</v>
      </c>
      <c r="F107" s="96">
        <f>C61*C28</f>
        <v>0</v>
      </c>
    </row>
    <row r="109" spans="2:41" ht="30">
      <c r="B109" s="24"/>
      <c r="C109" s="24" t="s">
        <v>469</v>
      </c>
      <c r="D109" s="24" t="s">
        <v>462</v>
      </c>
      <c r="E109" s="24" t="str">
        <f>'Dairy Refrig Tune Up'!B13</f>
        <v>Milking Equipment Scenario*</v>
      </c>
      <c r="F109" s="24" t="s">
        <v>422</v>
      </c>
      <c r="G109" s="24" t="s">
        <v>432</v>
      </c>
      <c r="H109" s="24" t="s">
        <v>433</v>
      </c>
      <c r="I109" s="24" t="s">
        <v>114</v>
      </c>
    </row>
    <row r="110" spans="2:41">
      <c r="B110" s="20" t="s">
        <v>470</v>
      </c>
      <c r="C110" s="20">
        <f>'Dairy Refrig Tune Up'!C11</f>
        <v>0</v>
      </c>
      <c r="D110" s="50">
        <f>C38</f>
        <v>0</v>
      </c>
      <c r="E110" s="50">
        <f>'Dairy Refrig Tune Up'!C13</f>
        <v>0</v>
      </c>
      <c r="F110" s="50" t="e">
        <f>INDEX(W78:W81,MATCH(E110,V78:V81))</f>
        <v>#N/A</v>
      </c>
      <c r="G110" s="94" t="e">
        <f>ROUND(Q78*(D110*R78*C63*(F110-S78)/T78/1000)*U78,3)</f>
        <v>#N/A</v>
      </c>
      <c r="H110" s="95">
        <v>0</v>
      </c>
      <c r="I110" s="96">
        <f>C110*C64</f>
        <v>0</v>
      </c>
    </row>
    <row r="112" spans="2:41" ht="30">
      <c r="B112" s="24"/>
      <c r="C112" s="24" t="s">
        <v>439</v>
      </c>
      <c r="D112" s="24" t="s">
        <v>432</v>
      </c>
      <c r="E112" s="24" t="s">
        <v>433</v>
      </c>
      <c r="F112" s="24" t="s">
        <v>114</v>
      </c>
    </row>
    <row r="113" spans="2:6">
      <c r="B113" s="20" t="s">
        <v>126</v>
      </c>
      <c r="C113" s="46">
        <f>'Engine Block'!C11:D11</f>
        <v>0</v>
      </c>
      <c r="D113" s="94">
        <f>ROUND(C113*L78*M78*N78*O78,3)</f>
        <v>0</v>
      </c>
      <c r="E113" s="95">
        <v>0</v>
      </c>
      <c r="F113" s="96">
        <f>C113*C62</f>
        <v>0</v>
      </c>
    </row>
  </sheetData>
  <pageMargins left="0.7" right="0.7" top="0.75" bottom="0.75" header="0.3" footer="0.3"/>
  <pageSetup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tabColor theme="0" tint="-0.14999847407452621"/>
  </sheetPr>
  <dimension ref="A2:J25"/>
  <sheetViews>
    <sheetView workbookViewId="0">
      <selection activeCell="B17" sqref="B17"/>
    </sheetView>
  </sheetViews>
  <sheetFormatPr defaultColWidth="8.75" defaultRowHeight="14.25"/>
  <cols>
    <col min="1" max="1" width="3.75" style="12" customWidth="1"/>
    <col min="2" max="2" width="8.875" style="12" customWidth="1"/>
    <col min="3" max="3" width="11.375" style="12" bestFit="1" customWidth="1"/>
    <col min="4" max="4" width="19.25" style="12" customWidth="1"/>
    <col min="5" max="5" width="52.75" style="15" customWidth="1"/>
    <col min="6" max="6" width="26.75" style="12" customWidth="1"/>
    <col min="7" max="16384" width="8.75" style="1"/>
  </cols>
  <sheetData>
    <row r="2" spans="1:10" ht="20.25">
      <c r="B2" s="284" t="s">
        <v>30</v>
      </c>
      <c r="C2" s="284"/>
      <c r="D2" s="284"/>
      <c r="E2" s="284"/>
      <c r="F2" s="284"/>
    </row>
    <row r="3" spans="1:10">
      <c r="I3" s="1" t="s">
        <v>471</v>
      </c>
      <c r="J3" s="223">
        <f>MAX(B8:B23)</f>
        <v>6.03</v>
      </c>
    </row>
    <row r="4" spans="1:10" ht="15">
      <c r="B4" s="40" t="s">
        <v>472</v>
      </c>
      <c r="D4" s="41" t="s">
        <v>473</v>
      </c>
      <c r="E4" s="42" t="s">
        <v>474</v>
      </c>
      <c r="F4" s="41" t="s">
        <v>475</v>
      </c>
      <c r="I4" s="1" t="s">
        <v>180</v>
      </c>
      <c r="J4" s="222">
        <f>MAX(C8:C23)</f>
        <v>45464</v>
      </c>
    </row>
    <row r="5" spans="1:10" ht="15">
      <c r="B5" s="40" t="s">
        <v>476</v>
      </c>
      <c r="D5" s="43" t="s">
        <v>473</v>
      </c>
      <c r="E5" s="44" t="s">
        <v>477</v>
      </c>
      <c r="F5" s="43" t="s">
        <v>475</v>
      </c>
    </row>
    <row r="6" spans="1:10" ht="25.5" customHeight="1"/>
    <row r="7" spans="1:10" s="22" customFormat="1" ht="15">
      <c r="A7" s="21"/>
      <c r="B7" s="27" t="s">
        <v>471</v>
      </c>
      <c r="C7" s="28" t="s">
        <v>180</v>
      </c>
      <c r="D7" s="28" t="s">
        <v>478</v>
      </c>
      <c r="E7" s="29" t="s">
        <v>479</v>
      </c>
      <c r="F7" s="30" t="s">
        <v>480</v>
      </c>
    </row>
    <row r="8" spans="1:10" ht="28.5" customHeight="1">
      <c r="B8" s="31">
        <v>1</v>
      </c>
      <c r="C8" s="32">
        <v>43090</v>
      </c>
      <c r="D8" s="32" t="s">
        <v>481</v>
      </c>
      <c r="E8" s="33" t="s">
        <v>482</v>
      </c>
      <c r="F8" s="34" t="s">
        <v>483</v>
      </c>
    </row>
    <row r="9" spans="1:10" ht="36" customHeight="1">
      <c r="B9" s="31">
        <v>1</v>
      </c>
      <c r="C9" s="32">
        <v>43110</v>
      </c>
      <c r="D9" s="35" t="s">
        <v>484</v>
      </c>
      <c r="E9" s="33" t="s">
        <v>485</v>
      </c>
      <c r="F9" s="34" t="s">
        <v>475</v>
      </c>
    </row>
    <row r="10" spans="1:10" ht="28.5" customHeight="1">
      <c r="B10" s="31">
        <v>1.1000000000000001</v>
      </c>
      <c r="C10" s="32">
        <v>43123</v>
      </c>
      <c r="D10" s="35" t="s">
        <v>484</v>
      </c>
      <c r="E10" s="33" t="s">
        <v>486</v>
      </c>
      <c r="F10" s="34" t="s">
        <v>475</v>
      </c>
    </row>
    <row r="11" spans="1:10" ht="28.5" customHeight="1">
      <c r="B11" s="31">
        <v>2</v>
      </c>
      <c r="C11" s="32">
        <v>44232</v>
      </c>
      <c r="D11" s="35" t="s">
        <v>487</v>
      </c>
      <c r="E11" s="33" t="s">
        <v>488</v>
      </c>
      <c r="F11" s="34" t="s">
        <v>489</v>
      </c>
    </row>
    <row r="12" spans="1:10" ht="28.5" customHeight="1">
      <c r="B12" s="31">
        <v>2.1</v>
      </c>
      <c r="C12" s="32">
        <v>44301</v>
      </c>
      <c r="D12" s="35" t="s">
        <v>490</v>
      </c>
      <c r="E12" s="33" t="s">
        <v>491</v>
      </c>
      <c r="F12" s="34" t="s">
        <v>489</v>
      </c>
    </row>
    <row r="13" spans="1:10" ht="28.5" customHeight="1">
      <c r="B13" s="31">
        <v>6</v>
      </c>
      <c r="C13" s="32">
        <v>45316</v>
      </c>
      <c r="D13" s="35" t="s">
        <v>492</v>
      </c>
      <c r="E13" s="33" t="s">
        <v>493</v>
      </c>
      <c r="F13" s="34" t="s">
        <v>494</v>
      </c>
    </row>
    <row r="14" spans="1:10" ht="28.5" customHeight="1">
      <c r="B14" s="220">
        <v>6.01</v>
      </c>
      <c r="C14" s="32">
        <v>45350</v>
      </c>
      <c r="D14" s="35" t="s">
        <v>495</v>
      </c>
      <c r="E14" s="33" t="s">
        <v>496</v>
      </c>
      <c r="F14" s="34" t="s">
        <v>494</v>
      </c>
    </row>
    <row r="15" spans="1:10" ht="28.5" customHeight="1">
      <c r="B15" s="220">
        <v>6.02</v>
      </c>
      <c r="C15" s="32">
        <v>45463</v>
      </c>
      <c r="D15" s="35" t="s">
        <v>497</v>
      </c>
      <c r="E15" s="33" t="s">
        <v>709</v>
      </c>
      <c r="F15" s="34" t="s">
        <v>498</v>
      </c>
    </row>
    <row r="16" spans="1:10" ht="28.5" customHeight="1">
      <c r="B16" s="31">
        <v>6.03</v>
      </c>
      <c r="C16" s="32">
        <v>45464</v>
      </c>
      <c r="D16" s="35" t="s">
        <v>710</v>
      </c>
      <c r="E16" s="33"/>
      <c r="F16" s="34" t="s">
        <v>498</v>
      </c>
    </row>
    <row r="17" spans="2:6" ht="28.5" customHeight="1">
      <c r="B17" s="31"/>
      <c r="C17" s="35"/>
      <c r="D17" s="35"/>
      <c r="E17" s="33"/>
      <c r="F17" s="34"/>
    </row>
    <row r="18" spans="2:6" ht="28.5" customHeight="1">
      <c r="B18" s="31"/>
      <c r="C18" s="35"/>
      <c r="D18" s="35"/>
      <c r="E18" s="33"/>
      <c r="F18" s="34"/>
    </row>
    <row r="19" spans="2:6" ht="28.5" customHeight="1">
      <c r="B19" s="31"/>
      <c r="C19" s="35"/>
      <c r="D19" s="35"/>
      <c r="E19" s="33"/>
      <c r="F19" s="34"/>
    </row>
    <row r="20" spans="2:6" ht="28.5" customHeight="1">
      <c r="B20" s="31"/>
      <c r="C20" s="35"/>
      <c r="D20" s="35"/>
      <c r="E20" s="33"/>
      <c r="F20" s="34"/>
    </row>
    <row r="21" spans="2:6" ht="28.5" customHeight="1">
      <c r="B21" s="31"/>
      <c r="C21" s="35"/>
      <c r="D21" s="35"/>
      <c r="E21" s="33"/>
      <c r="F21" s="34"/>
    </row>
    <row r="22" spans="2:6" ht="28.5" customHeight="1">
      <c r="B22" s="31"/>
      <c r="C22" s="35"/>
      <c r="D22" s="35"/>
      <c r="E22" s="33"/>
      <c r="F22" s="34"/>
    </row>
    <row r="23" spans="2:6" ht="28.5" customHeight="1">
      <c r="B23" s="31"/>
      <c r="C23" s="35"/>
      <c r="D23" s="35"/>
      <c r="E23" s="33"/>
      <c r="F23" s="34"/>
    </row>
    <row r="24" spans="2:6" ht="28.5" customHeight="1">
      <c r="B24" s="26"/>
      <c r="C24" s="36"/>
      <c r="D24" s="36"/>
      <c r="E24" s="37"/>
      <c r="F24" s="38"/>
    </row>
    <row r="25" spans="2:6">
      <c r="B25" s="13"/>
      <c r="C25" s="13"/>
      <c r="D25" s="13"/>
      <c r="E25" s="14"/>
      <c r="F25" s="13"/>
    </row>
  </sheetData>
  <mergeCells count="1">
    <mergeCell ref="B2:F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B918-2152-44E3-91EF-68037C038D7A}">
  <sheetPr codeName="Sheet17">
    <tabColor rgb="FF7030A0"/>
  </sheetPr>
  <dimension ref="A1:CD674"/>
  <sheetViews>
    <sheetView zoomScale="70" zoomScaleNormal="70" workbookViewId="0">
      <pane xSplit="14" ySplit="1" topLeftCell="O5" activePane="bottomRight" state="frozenSplit"/>
      <selection pane="topRight" activeCell="O78" sqref="O78"/>
      <selection pane="bottomLeft" activeCell="O78" sqref="O78"/>
      <selection pane="bottomRight" activeCell="O78" sqref="O78"/>
    </sheetView>
  </sheetViews>
  <sheetFormatPr defaultColWidth="12.125" defaultRowHeight="15" outlineLevelCol="1"/>
  <cols>
    <col min="1" max="1" width="4.75" style="109" customWidth="1"/>
    <col min="2" max="5" width="12.125" style="109" hidden="1" customWidth="1"/>
    <col min="6" max="6" width="21.125" style="103" customWidth="1"/>
    <col min="7" max="7" width="20.875" style="103" customWidth="1"/>
    <col min="8" max="8" width="12.125" style="109" customWidth="1"/>
    <col min="9" max="12" width="12.125" style="109" customWidth="1" outlineLevel="1"/>
    <col min="13" max="13" width="29" style="103" customWidth="1"/>
    <col min="14" max="14" width="29.625" style="154" customWidth="1"/>
    <col min="15" max="15" width="25.75" style="109" customWidth="1"/>
    <col min="16" max="16" width="12.125" style="152" customWidth="1"/>
    <col min="17" max="17" width="8" style="152" customWidth="1"/>
    <col min="18" max="18" width="10" style="152" customWidth="1"/>
    <col min="19" max="19" width="9.125" style="152" customWidth="1"/>
    <col min="20" max="21" width="12.125" style="152" customWidth="1"/>
    <col min="22" max="25" width="12.125" style="121" customWidth="1"/>
    <col min="26" max="16384" width="12.125" style="109"/>
  </cols>
  <sheetData>
    <row r="1" spans="1:81" s="103" customFormat="1" ht="126.6" customHeight="1">
      <c r="A1" s="98" t="s">
        <v>499</v>
      </c>
      <c r="B1" s="99" t="s">
        <v>500</v>
      </c>
      <c r="C1" s="99" t="s">
        <v>501</v>
      </c>
      <c r="D1" s="99" t="s">
        <v>502</v>
      </c>
      <c r="E1" s="98" t="s">
        <v>503</v>
      </c>
      <c r="F1" s="98" t="s">
        <v>504</v>
      </c>
      <c r="G1" s="98" t="s">
        <v>505</v>
      </c>
      <c r="H1" s="98" t="s">
        <v>506</v>
      </c>
      <c r="I1" s="98" t="s">
        <v>507</v>
      </c>
      <c r="J1" s="98" t="s">
        <v>508</v>
      </c>
      <c r="K1" s="99" t="s">
        <v>509</v>
      </c>
      <c r="L1" s="99" t="s">
        <v>510</v>
      </c>
      <c r="M1" s="99" t="s">
        <v>511</v>
      </c>
      <c r="N1" s="100" t="s">
        <v>512</v>
      </c>
      <c r="O1" s="99" t="s">
        <v>513</v>
      </c>
      <c r="P1" s="101" t="s">
        <v>120</v>
      </c>
      <c r="Q1" s="101" t="s">
        <v>121</v>
      </c>
      <c r="R1" s="101" t="s">
        <v>514</v>
      </c>
      <c r="S1" s="101" t="s">
        <v>196</v>
      </c>
      <c r="T1" s="101" t="s">
        <v>14</v>
      </c>
      <c r="U1" s="101" t="s">
        <v>515</v>
      </c>
      <c r="V1" s="102" t="s">
        <v>126</v>
      </c>
      <c r="W1" s="102" t="s">
        <v>22</v>
      </c>
      <c r="X1" s="102" t="s">
        <v>24</v>
      </c>
      <c r="Y1" s="102" t="s">
        <v>516</v>
      </c>
    </row>
    <row r="2" spans="1:81" s="114" customFormat="1" ht="45" customHeight="1">
      <c r="A2" s="104">
        <v>5</v>
      </c>
      <c r="B2" s="110" t="s">
        <v>517</v>
      </c>
      <c r="C2" s="105" t="s">
        <v>228</v>
      </c>
      <c r="D2" s="105" t="s">
        <v>518</v>
      </c>
      <c r="E2" s="105" t="s">
        <v>519</v>
      </c>
      <c r="F2" s="98" t="s">
        <v>520</v>
      </c>
      <c r="G2" s="98" t="s">
        <v>129</v>
      </c>
      <c r="H2" s="105" t="s">
        <v>331</v>
      </c>
      <c r="I2" s="105" t="s">
        <v>521</v>
      </c>
      <c r="J2" s="105" t="s">
        <v>522</v>
      </c>
      <c r="K2" s="105"/>
      <c r="L2" s="111">
        <v>2178.2950000000001</v>
      </c>
      <c r="M2" s="110" t="s">
        <v>523</v>
      </c>
      <c r="N2" s="106" t="s">
        <v>524</v>
      </c>
      <c r="O2" s="110" t="s">
        <v>525</v>
      </c>
      <c r="P2" s="107" t="s">
        <v>526</v>
      </c>
      <c r="Q2" s="107" t="s">
        <v>526</v>
      </c>
      <c r="R2" s="107" t="s">
        <v>526</v>
      </c>
      <c r="S2" s="107" t="s">
        <v>526</v>
      </c>
      <c r="T2" s="107" t="s">
        <v>526</v>
      </c>
      <c r="U2" s="107" t="s">
        <v>526</v>
      </c>
      <c r="V2" s="108" t="s">
        <v>526</v>
      </c>
      <c r="W2" s="108" t="s">
        <v>526</v>
      </c>
      <c r="X2" s="108" t="s">
        <v>526</v>
      </c>
      <c r="Y2" s="108" t="s">
        <v>526</v>
      </c>
      <c r="Z2" s="113"/>
      <c r="AA2" s="113"/>
      <c r="AB2" s="113"/>
      <c r="AC2" s="113"/>
      <c r="AD2" s="113"/>
      <c r="AE2" s="113"/>
      <c r="AF2" s="113"/>
      <c r="AG2" s="113"/>
      <c r="AH2" s="113"/>
      <c r="AI2" s="113"/>
      <c r="AJ2" s="113"/>
      <c r="AK2" s="113"/>
      <c r="AL2" s="113"/>
      <c r="AM2" s="113"/>
      <c r="AN2" s="113"/>
      <c r="AO2" s="113"/>
      <c r="AP2" s="113"/>
      <c r="AQ2" s="113"/>
      <c r="AR2" s="113"/>
      <c r="AS2" s="113"/>
      <c r="AT2" s="113"/>
      <c r="AU2" s="113"/>
      <c r="AV2" s="113"/>
      <c r="AW2" s="113"/>
      <c r="AX2" s="113"/>
      <c r="AY2" s="113"/>
      <c r="AZ2" s="113"/>
      <c r="BA2" s="113"/>
      <c r="BB2" s="113"/>
      <c r="BC2" s="113"/>
      <c r="BD2" s="113"/>
      <c r="BE2" s="113"/>
      <c r="BF2" s="113"/>
      <c r="BG2" s="113"/>
      <c r="BH2" s="113"/>
      <c r="BI2" s="113"/>
      <c r="BJ2" s="113"/>
      <c r="BK2" s="113"/>
      <c r="BL2" s="113"/>
      <c r="BM2" s="113"/>
      <c r="BN2" s="113"/>
      <c r="BO2" s="113"/>
      <c r="BP2" s="113"/>
      <c r="BQ2" s="113"/>
      <c r="BR2" s="113"/>
      <c r="BS2" s="113"/>
      <c r="BT2" s="113"/>
      <c r="BU2" s="113"/>
      <c r="BV2" s="113"/>
      <c r="BW2" s="113"/>
      <c r="BX2" s="113"/>
      <c r="BY2" s="113"/>
      <c r="BZ2" s="113"/>
      <c r="CA2" s="113"/>
      <c r="CB2" s="113"/>
      <c r="CC2" s="113"/>
    </row>
    <row r="3" spans="1:81">
      <c r="A3" s="104">
        <v>11</v>
      </c>
      <c r="B3" s="110" t="s">
        <v>517</v>
      </c>
      <c r="C3" s="105" t="s">
        <v>393</v>
      </c>
      <c r="D3" s="105"/>
      <c r="E3" s="105" t="s">
        <v>519</v>
      </c>
      <c r="F3" s="98" t="s">
        <v>527</v>
      </c>
      <c r="G3" s="98" t="s">
        <v>130</v>
      </c>
      <c r="H3" s="105" t="s">
        <v>528</v>
      </c>
      <c r="I3" s="105" t="s">
        <v>529</v>
      </c>
      <c r="J3" s="105"/>
      <c r="K3" s="105"/>
      <c r="L3" s="105" t="s">
        <v>530</v>
      </c>
      <c r="M3" s="105" t="s">
        <v>531</v>
      </c>
      <c r="N3" s="106" t="s">
        <v>532</v>
      </c>
      <c r="O3" s="105" t="s">
        <v>533</v>
      </c>
      <c r="P3" s="107" t="s">
        <v>526</v>
      </c>
      <c r="Q3" s="107" t="s">
        <v>526</v>
      </c>
      <c r="R3" s="107" t="s">
        <v>526</v>
      </c>
      <c r="S3" s="107" t="s">
        <v>526</v>
      </c>
      <c r="T3" s="107" t="s">
        <v>526</v>
      </c>
      <c r="U3" s="107" t="s">
        <v>526</v>
      </c>
      <c r="V3" s="108" t="s">
        <v>526</v>
      </c>
      <c r="W3" s="108" t="s">
        <v>526</v>
      </c>
      <c r="X3" s="108" t="s">
        <v>526</v>
      </c>
      <c r="Y3" s="108" t="s">
        <v>526</v>
      </c>
    </row>
    <row r="4" spans="1:81">
      <c r="A4" s="104">
        <v>15</v>
      </c>
      <c r="B4" s="110" t="s">
        <v>517</v>
      </c>
      <c r="C4" s="105" t="s">
        <v>393</v>
      </c>
      <c r="D4" s="105" t="s">
        <v>534</v>
      </c>
      <c r="E4" s="105" t="s">
        <v>519</v>
      </c>
      <c r="F4" s="105" t="s">
        <v>535</v>
      </c>
      <c r="G4" s="98" t="s">
        <v>131</v>
      </c>
      <c r="H4" s="105" t="s">
        <v>536</v>
      </c>
      <c r="I4" s="105">
        <v>255</v>
      </c>
      <c r="J4" s="105"/>
      <c r="K4" s="105"/>
      <c r="L4" s="110" t="s">
        <v>537</v>
      </c>
      <c r="M4" s="110" t="s">
        <v>538</v>
      </c>
      <c r="N4" s="106" t="s">
        <v>538</v>
      </c>
      <c r="O4" s="110" t="s">
        <v>539</v>
      </c>
      <c r="P4" s="107" t="s">
        <v>526</v>
      </c>
      <c r="Q4" s="107" t="s">
        <v>526</v>
      </c>
      <c r="R4" s="107" t="s">
        <v>526</v>
      </c>
      <c r="S4" s="107" t="s">
        <v>526</v>
      </c>
      <c r="T4" s="107" t="s">
        <v>526</v>
      </c>
      <c r="U4" s="107" t="s">
        <v>526</v>
      </c>
      <c r="V4" s="162" t="s">
        <v>526</v>
      </c>
      <c r="W4" s="162" t="s">
        <v>526</v>
      </c>
      <c r="X4" s="162" t="s">
        <v>526</v>
      </c>
      <c r="Y4" s="162" t="s">
        <v>526</v>
      </c>
    </row>
    <row r="5" spans="1:81">
      <c r="A5" s="104">
        <v>16</v>
      </c>
      <c r="B5" s="110" t="s">
        <v>540</v>
      </c>
      <c r="C5" s="105" t="s">
        <v>228</v>
      </c>
      <c r="D5" s="105" t="s">
        <v>541</v>
      </c>
      <c r="E5" s="105" t="s">
        <v>519</v>
      </c>
      <c r="F5" s="98" t="s">
        <v>214</v>
      </c>
      <c r="G5" s="98" t="s">
        <v>542</v>
      </c>
      <c r="H5" s="105" t="s">
        <v>331</v>
      </c>
      <c r="I5" s="105" t="s">
        <v>543</v>
      </c>
      <c r="J5" s="105"/>
      <c r="K5" s="105"/>
      <c r="L5" s="118">
        <v>0.92300000000000004</v>
      </c>
      <c r="M5" s="110" t="s">
        <v>544</v>
      </c>
      <c r="N5" s="106" t="s">
        <v>545</v>
      </c>
      <c r="O5" s="105"/>
      <c r="P5" s="107" t="s">
        <v>526</v>
      </c>
      <c r="Q5" s="107" t="s">
        <v>526</v>
      </c>
      <c r="R5" s="107" t="s">
        <v>526</v>
      </c>
      <c r="S5" s="107" t="s">
        <v>526</v>
      </c>
      <c r="T5" s="107"/>
      <c r="U5" s="107" t="s">
        <v>526</v>
      </c>
      <c r="V5" s="108"/>
      <c r="W5" s="108"/>
      <c r="X5" s="108"/>
      <c r="Y5" s="108"/>
    </row>
    <row r="6" spans="1:81">
      <c r="A6" s="104">
        <v>28</v>
      </c>
      <c r="B6" s="105"/>
      <c r="C6" s="105" t="s">
        <v>228</v>
      </c>
      <c r="D6" s="105"/>
      <c r="E6" s="105" t="s">
        <v>519</v>
      </c>
      <c r="F6" s="98" t="s">
        <v>546</v>
      </c>
      <c r="G6" s="98" t="s">
        <v>133</v>
      </c>
      <c r="H6" s="105" t="s">
        <v>331</v>
      </c>
      <c r="I6" s="105" t="s">
        <v>547</v>
      </c>
      <c r="J6" s="105"/>
      <c r="K6" s="105"/>
      <c r="L6" s="120">
        <v>10837</v>
      </c>
      <c r="M6" s="105"/>
      <c r="N6" s="106" t="s">
        <v>548</v>
      </c>
      <c r="O6" s="105"/>
      <c r="P6" s="107"/>
      <c r="Q6" s="107"/>
      <c r="R6" s="107" t="s">
        <v>526</v>
      </c>
      <c r="S6" s="107"/>
      <c r="T6" s="107"/>
      <c r="U6" s="107"/>
      <c r="V6" s="108"/>
      <c r="W6" s="108"/>
      <c r="X6" s="108"/>
      <c r="Y6" s="108"/>
    </row>
    <row r="7" spans="1:81" s="121" customFormat="1">
      <c r="A7" s="104">
        <v>30</v>
      </c>
      <c r="B7" s="110" t="s">
        <v>540</v>
      </c>
      <c r="C7" s="105" t="s">
        <v>228</v>
      </c>
      <c r="D7" s="105"/>
      <c r="E7" s="105" t="s">
        <v>519</v>
      </c>
      <c r="F7" s="110" t="s">
        <v>549</v>
      </c>
      <c r="G7" s="98" t="s">
        <v>550</v>
      </c>
      <c r="H7" s="105" t="s">
        <v>331</v>
      </c>
      <c r="I7" s="105" t="s">
        <v>551</v>
      </c>
      <c r="J7" s="105"/>
      <c r="K7" s="105"/>
      <c r="L7" s="105"/>
      <c r="M7" s="110" t="s">
        <v>552</v>
      </c>
      <c r="N7" s="106" t="s">
        <v>553</v>
      </c>
      <c r="O7" s="105"/>
      <c r="P7" s="107"/>
      <c r="Q7" s="107"/>
      <c r="R7" s="107"/>
      <c r="S7" s="107"/>
      <c r="T7" s="107"/>
      <c r="U7" s="107"/>
      <c r="V7" s="108"/>
      <c r="W7" s="108"/>
      <c r="X7" s="162" t="s">
        <v>526</v>
      </c>
      <c r="Y7" s="108"/>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09"/>
      <c r="BE7" s="109"/>
      <c r="BF7" s="109"/>
      <c r="BG7" s="109"/>
      <c r="BH7" s="109"/>
      <c r="BI7" s="109"/>
      <c r="BJ7" s="109"/>
      <c r="BK7" s="109"/>
      <c r="BL7" s="109"/>
      <c r="BM7" s="109"/>
      <c r="BN7" s="109"/>
      <c r="BO7" s="109"/>
      <c r="BP7" s="109"/>
      <c r="BQ7" s="109"/>
      <c r="BR7" s="109"/>
      <c r="BS7" s="109"/>
      <c r="BT7" s="109"/>
      <c r="BU7" s="109"/>
      <c r="BV7" s="109"/>
      <c r="BW7" s="109"/>
      <c r="BX7" s="109"/>
      <c r="BY7" s="109"/>
      <c r="BZ7" s="109"/>
      <c r="CA7" s="109"/>
      <c r="CB7" s="109"/>
      <c r="CC7" s="109"/>
    </row>
    <row r="8" spans="1:81" ht="30">
      <c r="A8" s="104">
        <v>31</v>
      </c>
      <c r="B8" s="105"/>
      <c r="C8" s="105" t="s">
        <v>228</v>
      </c>
      <c r="D8" s="105"/>
      <c r="E8" s="105" t="s">
        <v>519</v>
      </c>
      <c r="F8" s="110" t="s">
        <v>549</v>
      </c>
      <c r="G8" s="98" t="s">
        <v>134</v>
      </c>
      <c r="H8" s="105" t="s">
        <v>331</v>
      </c>
      <c r="I8" s="105" t="s">
        <v>547</v>
      </c>
      <c r="J8" s="105"/>
      <c r="K8" s="105"/>
      <c r="L8" s="120">
        <v>1954</v>
      </c>
      <c r="M8" s="105"/>
      <c r="N8" s="106" t="s">
        <v>554</v>
      </c>
      <c r="O8" s="105"/>
      <c r="P8" s="107"/>
      <c r="Q8" s="107"/>
      <c r="R8" s="107" t="s">
        <v>526</v>
      </c>
      <c r="S8" s="107" t="s">
        <v>526</v>
      </c>
      <c r="T8" s="107" t="s">
        <v>526</v>
      </c>
      <c r="U8" s="107"/>
      <c r="V8" s="108"/>
      <c r="W8" s="108"/>
      <c r="X8" s="108"/>
      <c r="Y8" s="108"/>
    </row>
    <row r="9" spans="1:81">
      <c r="A9" s="104">
        <v>33</v>
      </c>
      <c r="B9" s="105"/>
      <c r="C9" s="105" t="s">
        <v>228</v>
      </c>
      <c r="D9" s="105"/>
      <c r="E9" s="105" t="s">
        <v>519</v>
      </c>
      <c r="F9" s="110" t="s">
        <v>412</v>
      </c>
      <c r="G9" s="98" t="s">
        <v>135</v>
      </c>
      <c r="H9" s="105" t="s">
        <v>528</v>
      </c>
      <c r="I9" s="105" t="s">
        <v>555</v>
      </c>
      <c r="J9" s="105"/>
      <c r="K9" s="105"/>
      <c r="L9" s="105" t="s">
        <v>556</v>
      </c>
      <c r="M9" s="105"/>
      <c r="N9" s="106" t="s">
        <v>533</v>
      </c>
      <c r="O9" s="105"/>
      <c r="P9" s="107"/>
      <c r="Q9" s="107"/>
      <c r="R9" s="107"/>
      <c r="S9" s="107"/>
      <c r="T9" s="107"/>
      <c r="U9" s="107"/>
      <c r="V9" s="108"/>
      <c r="W9" s="108"/>
      <c r="X9" s="108" t="s">
        <v>526</v>
      </c>
      <c r="Y9" s="108"/>
    </row>
    <row r="10" spans="1:81" ht="28.5">
      <c r="A10" s="104">
        <v>36</v>
      </c>
      <c r="B10" s="105"/>
      <c r="C10" s="105" t="s">
        <v>228</v>
      </c>
      <c r="D10" s="105"/>
      <c r="E10" s="105" t="s">
        <v>519</v>
      </c>
      <c r="F10" s="110" t="s">
        <v>557</v>
      </c>
      <c r="G10" s="115" t="s">
        <v>136</v>
      </c>
      <c r="H10" s="105" t="s">
        <v>331</v>
      </c>
      <c r="I10" s="105" t="s">
        <v>547</v>
      </c>
      <c r="J10" s="105"/>
      <c r="K10" s="105"/>
      <c r="L10" s="105">
        <v>16</v>
      </c>
      <c r="M10" s="105"/>
      <c r="N10" s="106" t="s">
        <v>558</v>
      </c>
      <c r="O10" s="105"/>
      <c r="P10" s="107"/>
      <c r="Q10" s="107"/>
      <c r="R10" s="107"/>
      <c r="S10" s="107"/>
      <c r="T10" s="107"/>
      <c r="U10" s="107"/>
      <c r="V10" s="162" t="s">
        <v>526</v>
      </c>
      <c r="W10" s="122"/>
      <c r="X10" s="108" t="s">
        <v>526</v>
      </c>
      <c r="Y10" s="108"/>
    </row>
    <row r="11" spans="1:81" ht="90" customHeight="1">
      <c r="A11" s="104">
        <v>43</v>
      </c>
      <c r="B11" s="110" t="s">
        <v>559</v>
      </c>
      <c r="C11" s="105" t="s">
        <v>228</v>
      </c>
      <c r="D11" s="105"/>
      <c r="E11" s="105" t="s">
        <v>519</v>
      </c>
      <c r="F11" s="98" t="s">
        <v>560</v>
      </c>
      <c r="G11" s="98" t="s">
        <v>137</v>
      </c>
      <c r="H11" s="105" t="s">
        <v>331</v>
      </c>
      <c r="I11" s="105" t="s">
        <v>561</v>
      </c>
      <c r="J11" s="105"/>
      <c r="K11" s="105"/>
      <c r="L11" s="105">
        <v>11.666700000000001</v>
      </c>
      <c r="M11" s="110" t="s">
        <v>562</v>
      </c>
      <c r="N11" s="106" t="s">
        <v>563</v>
      </c>
      <c r="O11" s="105"/>
      <c r="P11" s="107"/>
      <c r="Q11" s="107" t="s">
        <v>526</v>
      </c>
      <c r="R11" s="107"/>
      <c r="S11" s="107"/>
      <c r="T11" s="107"/>
      <c r="U11" s="107"/>
      <c r="V11" s="108"/>
      <c r="W11" s="108"/>
      <c r="X11" s="108"/>
      <c r="Y11" s="108" t="s">
        <v>526</v>
      </c>
    </row>
    <row r="12" spans="1:81" s="114" customFormat="1" ht="30">
      <c r="A12" s="104">
        <v>91</v>
      </c>
      <c r="B12" s="105"/>
      <c r="C12" s="110" t="s">
        <v>228</v>
      </c>
      <c r="D12" s="110"/>
      <c r="E12" s="105" t="s">
        <v>519</v>
      </c>
      <c r="F12" s="98" t="s">
        <v>564</v>
      </c>
      <c r="G12" s="98" t="s">
        <v>138</v>
      </c>
      <c r="H12" s="105" t="s">
        <v>331</v>
      </c>
      <c r="I12" s="105" t="s">
        <v>547</v>
      </c>
      <c r="J12" s="105"/>
      <c r="K12" s="105"/>
      <c r="L12" s="120">
        <v>3305</v>
      </c>
      <c r="M12" s="105"/>
      <c r="N12" s="106" t="s">
        <v>553</v>
      </c>
      <c r="O12" s="105"/>
      <c r="P12" s="107"/>
      <c r="Q12" s="107"/>
      <c r="R12" s="107" t="s">
        <v>526</v>
      </c>
      <c r="S12" s="107"/>
      <c r="T12" s="107"/>
      <c r="U12" s="107"/>
      <c r="V12" s="108"/>
      <c r="W12" s="108"/>
      <c r="X12" s="108"/>
      <c r="Y12" s="108"/>
      <c r="Z12" s="113"/>
      <c r="AA12" s="113"/>
      <c r="AB12" s="113"/>
      <c r="AC12" s="113"/>
      <c r="AD12" s="113"/>
      <c r="AE12" s="113"/>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c r="BG12" s="113"/>
      <c r="BH12" s="113"/>
      <c r="BI12" s="113"/>
      <c r="BJ12" s="113"/>
      <c r="BK12" s="113"/>
      <c r="BL12" s="113"/>
      <c r="BM12" s="113"/>
      <c r="BN12" s="113"/>
      <c r="BO12" s="113"/>
      <c r="BP12" s="113"/>
      <c r="BQ12" s="113"/>
      <c r="BR12" s="113"/>
      <c r="BS12" s="113"/>
      <c r="BT12" s="113"/>
      <c r="BU12" s="113"/>
      <c r="BV12" s="113"/>
      <c r="BW12" s="113"/>
      <c r="BX12" s="113"/>
      <c r="BY12" s="113"/>
      <c r="BZ12" s="113"/>
      <c r="CA12" s="113"/>
      <c r="CB12" s="113"/>
      <c r="CC12" s="113"/>
    </row>
    <row r="13" spans="1:81" ht="120">
      <c r="A13" s="104">
        <v>94</v>
      </c>
      <c r="B13" s="105"/>
      <c r="C13" s="105" t="s">
        <v>393</v>
      </c>
      <c r="D13" s="105" t="s">
        <v>565</v>
      </c>
      <c r="E13" s="105" t="s">
        <v>519</v>
      </c>
      <c r="F13" s="98" t="s">
        <v>566</v>
      </c>
      <c r="G13" s="98" t="s">
        <v>139</v>
      </c>
      <c r="H13" s="105" t="s">
        <v>567</v>
      </c>
      <c r="I13" s="105" t="s">
        <v>547</v>
      </c>
      <c r="J13" s="105"/>
      <c r="K13" s="105"/>
      <c r="L13" s="105">
        <v>250</v>
      </c>
      <c r="M13" s="98"/>
      <c r="N13" s="117"/>
      <c r="O13" s="105"/>
      <c r="P13" s="107" t="s">
        <v>526</v>
      </c>
      <c r="Q13" s="107" t="s">
        <v>526</v>
      </c>
      <c r="R13" s="107" t="s">
        <v>526</v>
      </c>
      <c r="S13" s="107" t="s">
        <v>526</v>
      </c>
      <c r="T13" s="107" t="s">
        <v>526</v>
      </c>
      <c r="U13" s="107" t="s">
        <v>526</v>
      </c>
      <c r="V13" s="162" t="s">
        <v>526</v>
      </c>
      <c r="W13" s="162" t="s">
        <v>526</v>
      </c>
      <c r="X13" s="162" t="s">
        <v>526</v>
      </c>
      <c r="Y13" s="162" t="s">
        <v>526</v>
      </c>
    </row>
    <row r="14" spans="1:81" ht="30">
      <c r="A14" s="104">
        <v>99</v>
      </c>
      <c r="B14" s="110" t="s">
        <v>559</v>
      </c>
      <c r="C14" s="110" t="s">
        <v>228</v>
      </c>
      <c r="D14" s="110"/>
      <c r="E14" s="105" t="s">
        <v>519</v>
      </c>
      <c r="F14" s="98" t="s">
        <v>568</v>
      </c>
      <c r="G14" s="98" t="s">
        <v>140</v>
      </c>
      <c r="H14" s="105" t="s">
        <v>331</v>
      </c>
      <c r="I14" s="105" t="s">
        <v>561</v>
      </c>
      <c r="J14" s="105"/>
      <c r="K14" s="105"/>
      <c r="L14" s="125">
        <v>16</v>
      </c>
      <c r="M14" s="110" t="s">
        <v>225</v>
      </c>
      <c r="N14" s="106" t="s">
        <v>569</v>
      </c>
      <c r="O14" s="105"/>
      <c r="P14" s="107"/>
      <c r="Q14" s="107" t="s">
        <v>526</v>
      </c>
      <c r="R14" s="107"/>
      <c r="S14" s="107"/>
      <c r="T14" s="107"/>
      <c r="U14" s="107"/>
      <c r="V14" s="108"/>
      <c r="W14" s="108"/>
      <c r="X14" s="108"/>
      <c r="Y14" s="108"/>
    </row>
    <row r="15" spans="1:81" ht="30">
      <c r="A15" s="104">
        <v>119</v>
      </c>
      <c r="B15" s="105"/>
      <c r="C15" s="110" t="s">
        <v>228</v>
      </c>
      <c r="D15" s="110"/>
      <c r="E15" s="105" t="s">
        <v>519</v>
      </c>
      <c r="F15" s="98" t="s">
        <v>570</v>
      </c>
      <c r="G15" s="98" t="s">
        <v>141</v>
      </c>
      <c r="H15" s="105" t="s">
        <v>331</v>
      </c>
      <c r="I15" s="105" t="s">
        <v>561</v>
      </c>
      <c r="J15" s="105"/>
      <c r="K15" s="105"/>
      <c r="L15" s="105"/>
      <c r="M15" s="105"/>
      <c r="N15" s="106" t="s">
        <v>571</v>
      </c>
      <c r="O15" s="105"/>
      <c r="P15" s="107"/>
      <c r="Q15" s="107"/>
      <c r="R15" s="107"/>
      <c r="S15" s="107"/>
      <c r="T15" s="107"/>
      <c r="U15" s="107" t="s">
        <v>526</v>
      </c>
      <c r="V15" s="108"/>
      <c r="W15" s="108"/>
      <c r="X15" s="108" t="s">
        <v>526</v>
      </c>
      <c r="Y15" s="108"/>
    </row>
    <row r="16" spans="1:81" ht="30">
      <c r="A16" s="104">
        <v>120</v>
      </c>
      <c r="B16" s="105"/>
      <c r="C16" s="110" t="s">
        <v>228</v>
      </c>
      <c r="D16" s="110"/>
      <c r="E16" s="105" t="s">
        <v>519</v>
      </c>
      <c r="F16" s="98" t="s">
        <v>572</v>
      </c>
      <c r="G16" s="98" t="s">
        <v>142</v>
      </c>
      <c r="H16" s="105" t="s">
        <v>331</v>
      </c>
      <c r="I16" s="105" t="s">
        <v>547</v>
      </c>
      <c r="J16" s="105"/>
      <c r="K16" s="105"/>
      <c r="L16" s="105">
        <v>1.5</v>
      </c>
      <c r="M16" s="105"/>
      <c r="N16" s="106" t="s">
        <v>573</v>
      </c>
      <c r="O16" s="105"/>
      <c r="P16" s="107"/>
      <c r="Q16" s="107"/>
      <c r="R16" s="107"/>
      <c r="S16" s="107"/>
      <c r="T16" s="107"/>
      <c r="U16" s="107" t="s">
        <v>526</v>
      </c>
      <c r="V16" s="108"/>
      <c r="W16" s="108"/>
      <c r="X16" s="108"/>
      <c r="Y16" s="108"/>
    </row>
    <row r="17" spans="1:81" ht="15" customHeight="1">
      <c r="A17" s="104">
        <v>128</v>
      </c>
      <c r="B17" s="105"/>
      <c r="C17" s="110" t="s">
        <v>228</v>
      </c>
      <c r="D17" s="110" t="s">
        <v>574</v>
      </c>
      <c r="E17" s="105" t="s">
        <v>519</v>
      </c>
      <c r="F17" s="98" t="s">
        <v>575</v>
      </c>
      <c r="G17" s="98" t="s">
        <v>143</v>
      </c>
      <c r="H17" s="105" t="s">
        <v>331</v>
      </c>
      <c r="I17" s="105" t="s">
        <v>561</v>
      </c>
      <c r="J17" s="105" t="s">
        <v>576</v>
      </c>
      <c r="K17" s="105"/>
      <c r="L17" s="116">
        <v>0.80589999999999995</v>
      </c>
      <c r="M17" s="98"/>
      <c r="N17" s="117" t="s">
        <v>577</v>
      </c>
      <c r="O17" s="110"/>
      <c r="P17" s="107"/>
      <c r="Q17" s="107" t="s">
        <v>526</v>
      </c>
      <c r="R17" s="107" t="s">
        <v>526</v>
      </c>
      <c r="S17" s="107" t="s">
        <v>526</v>
      </c>
      <c r="T17" s="107"/>
      <c r="U17" s="107"/>
      <c r="V17" s="108"/>
      <c r="W17" s="108"/>
      <c r="X17" s="108"/>
      <c r="Y17" s="108"/>
    </row>
    <row r="18" spans="1:81" ht="15" customHeight="1">
      <c r="A18" s="104">
        <v>129</v>
      </c>
      <c r="B18" s="110" t="s">
        <v>578</v>
      </c>
      <c r="C18" s="110" t="s">
        <v>228</v>
      </c>
      <c r="D18" s="110"/>
      <c r="E18" s="105" t="s">
        <v>519</v>
      </c>
      <c r="F18" s="98" t="s">
        <v>579</v>
      </c>
      <c r="G18" s="98" t="s">
        <v>144</v>
      </c>
      <c r="H18" s="105" t="s">
        <v>331</v>
      </c>
      <c r="I18" s="105" t="s">
        <v>561</v>
      </c>
      <c r="J18" s="105" t="s">
        <v>580</v>
      </c>
      <c r="K18" s="105"/>
      <c r="L18" s="116">
        <v>0.30099999999999999</v>
      </c>
      <c r="M18" s="115" t="s">
        <v>580</v>
      </c>
      <c r="N18" s="117" t="s">
        <v>581</v>
      </c>
      <c r="O18" s="110"/>
      <c r="P18" s="107"/>
      <c r="Q18" s="107"/>
      <c r="R18" s="107" t="s">
        <v>526</v>
      </c>
      <c r="S18" s="107" t="s">
        <v>526</v>
      </c>
      <c r="T18" s="107"/>
      <c r="U18" s="107"/>
      <c r="V18" s="108"/>
      <c r="W18" s="108"/>
      <c r="X18" s="108"/>
      <c r="Y18" s="108"/>
    </row>
    <row r="19" spans="1:81" ht="15" customHeight="1">
      <c r="A19" s="104">
        <v>131</v>
      </c>
      <c r="B19" s="110" t="s">
        <v>582</v>
      </c>
      <c r="C19" s="110" t="s">
        <v>228</v>
      </c>
      <c r="D19" s="110"/>
      <c r="E19" s="105" t="s">
        <v>519</v>
      </c>
      <c r="F19" s="98" t="s">
        <v>583</v>
      </c>
      <c r="G19" s="98" t="s">
        <v>132</v>
      </c>
      <c r="H19" s="105" t="s">
        <v>331</v>
      </c>
      <c r="I19" s="105" t="s">
        <v>561</v>
      </c>
      <c r="J19" s="105"/>
      <c r="K19" s="105"/>
      <c r="L19" s="105" t="b">
        <v>0</v>
      </c>
      <c r="M19" s="110" t="s">
        <v>584</v>
      </c>
      <c r="N19" s="106" t="s">
        <v>585</v>
      </c>
      <c r="O19" s="110" t="s">
        <v>586</v>
      </c>
      <c r="P19" s="107"/>
      <c r="Q19" s="107"/>
      <c r="R19" s="107"/>
      <c r="S19" s="107"/>
      <c r="T19" s="107"/>
      <c r="U19" s="107"/>
      <c r="V19" s="108"/>
      <c r="W19" s="108"/>
      <c r="X19" s="108"/>
      <c r="Y19" s="108" t="s">
        <v>526</v>
      </c>
    </row>
    <row r="20" spans="1:81" ht="150">
      <c r="A20" s="104">
        <v>134</v>
      </c>
      <c r="B20" s="110" t="s">
        <v>578</v>
      </c>
      <c r="C20" s="110" t="s">
        <v>228</v>
      </c>
      <c r="D20" s="110" t="s">
        <v>587</v>
      </c>
      <c r="E20" s="105" t="s">
        <v>519</v>
      </c>
      <c r="F20" s="98" t="s">
        <v>588</v>
      </c>
      <c r="G20" s="98" t="s">
        <v>145</v>
      </c>
      <c r="H20" s="105" t="s">
        <v>331</v>
      </c>
      <c r="I20" s="105" t="s">
        <v>561</v>
      </c>
      <c r="J20" s="105" t="s">
        <v>589</v>
      </c>
      <c r="K20" s="105"/>
      <c r="L20" s="105"/>
      <c r="M20" s="115" t="s">
        <v>589</v>
      </c>
      <c r="N20" s="106" t="s">
        <v>590</v>
      </c>
      <c r="O20" s="98" t="s">
        <v>591</v>
      </c>
      <c r="P20" s="107"/>
      <c r="Q20" s="107"/>
      <c r="R20" s="107"/>
      <c r="S20" s="107"/>
      <c r="T20" s="107"/>
      <c r="U20" s="107"/>
      <c r="V20" s="108" t="s">
        <v>526</v>
      </c>
      <c r="W20" s="108"/>
      <c r="X20" s="108"/>
      <c r="Y20" s="108"/>
    </row>
    <row r="21" spans="1:81">
      <c r="A21" s="104">
        <v>148</v>
      </c>
      <c r="B21" s="105"/>
      <c r="C21" s="110" t="s">
        <v>228</v>
      </c>
      <c r="D21" s="110"/>
      <c r="E21" s="105" t="s">
        <v>519</v>
      </c>
      <c r="F21" s="98" t="s">
        <v>461</v>
      </c>
      <c r="G21" s="115" t="s">
        <v>146</v>
      </c>
      <c r="H21" s="105" t="s">
        <v>331</v>
      </c>
      <c r="I21" s="105" t="s">
        <v>547</v>
      </c>
      <c r="J21" s="105"/>
      <c r="K21" s="105"/>
      <c r="L21" s="120">
        <v>30</v>
      </c>
      <c r="M21" s="105"/>
      <c r="N21" s="106" t="s">
        <v>592</v>
      </c>
      <c r="O21" s="105"/>
      <c r="P21" s="107"/>
      <c r="Q21" s="107"/>
      <c r="R21" s="107" t="s">
        <v>526</v>
      </c>
      <c r="S21" s="107" t="s">
        <v>526</v>
      </c>
      <c r="T21" s="107"/>
      <c r="U21" s="107"/>
      <c r="V21" s="108"/>
      <c r="W21" s="108"/>
      <c r="X21" s="108"/>
      <c r="Y21" s="108"/>
    </row>
    <row r="22" spans="1:81">
      <c r="A22" s="104">
        <v>197</v>
      </c>
      <c r="B22" s="105"/>
      <c r="C22" s="105" t="s">
        <v>228</v>
      </c>
      <c r="D22" s="105"/>
      <c r="E22" s="105" t="s">
        <v>519</v>
      </c>
      <c r="F22" s="98" t="s">
        <v>593</v>
      </c>
      <c r="G22" s="115" t="s">
        <v>147</v>
      </c>
      <c r="H22" s="105" t="s">
        <v>331</v>
      </c>
      <c r="I22" s="105" t="s">
        <v>551</v>
      </c>
      <c r="J22" s="105"/>
      <c r="K22" s="105"/>
      <c r="L22" s="105">
        <v>500</v>
      </c>
      <c r="M22" s="105"/>
      <c r="N22" s="106" t="s">
        <v>594</v>
      </c>
      <c r="O22" s="105"/>
      <c r="P22" s="107" t="s">
        <v>526</v>
      </c>
      <c r="Q22" s="107" t="s">
        <v>526</v>
      </c>
      <c r="R22" s="107"/>
      <c r="S22" s="107"/>
      <c r="T22" s="107"/>
      <c r="U22" s="107"/>
      <c r="V22" s="108"/>
      <c r="W22" s="162" t="s">
        <v>526</v>
      </c>
      <c r="X22" s="108"/>
      <c r="Y22" s="108"/>
    </row>
    <row r="23" spans="1:81" s="114" customFormat="1" ht="28.5">
      <c r="A23" s="104">
        <v>211</v>
      </c>
      <c r="B23" s="105"/>
      <c r="C23" s="105" t="s">
        <v>228</v>
      </c>
      <c r="D23" s="105" t="s">
        <v>587</v>
      </c>
      <c r="E23" s="105" t="s">
        <v>519</v>
      </c>
      <c r="F23" s="105" t="s">
        <v>595</v>
      </c>
      <c r="G23" s="98" t="s">
        <v>596</v>
      </c>
      <c r="H23" s="105" t="s">
        <v>331</v>
      </c>
      <c r="I23" s="105" t="s">
        <v>561</v>
      </c>
      <c r="J23" s="105"/>
      <c r="K23" s="105"/>
      <c r="L23" s="125">
        <v>1</v>
      </c>
      <c r="M23" s="105"/>
      <c r="N23" s="106" t="s">
        <v>597</v>
      </c>
      <c r="O23" s="126" t="s">
        <v>598</v>
      </c>
      <c r="P23" s="107" t="s">
        <v>526</v>
      </c>
      <c r="Q23" s="107" t="s">
        <v>526</v>
      </c>
      <c r="R23" s="107" t="s">
        <v>526</v>
      </c>
      <c r="S23" s="107" t="s">
        <v>526</v>
      </c>
      <c r="T23" s="107" t="s">
        <v>526</v>
      </c>
      <c r="U23" s="107" t="s">
        <v>526</v>
      </c>
      <c r="V23" s="119"/>
      <c r="W23" s="119"/>
      <c r="X23" s="119"/>
      <c r="Y23" s="119"/>
      <c r="Z23" s="113"/>
      <c r="AA23" s="113"/>
      <c r="AB23" s="113"/>
      <c r="AC23" s="113"/>
      <c r="AD23" s="113"/>
      <c r="AE23" s="113"/>
      <c r="AF23" s="113"/>
      <c r="AG23" s="113"/>
      <c r="AH23" s="113"/>
      <c r="AI23" s="113"/>
      <c r="AJ23" s="113"/>
      <c r="AK23" s="113"/>
      <c r="AL23" s="113"/>
      <c r="AM23" s="113"/>
      <c r="AN23" s="113"/>
      <c r="AO23" s="113"/>
      <c r="AP23" s="113"/>
      <c r="AQ23" s="113"/>
      <c r="AR23" s="113"/>
      <c r="AS23" s="113"/>
      <c r="AT23" s="113"/>
      <c r="AU23" s="113"/>
      <c r="AV23" s="113"/>
      <c r="AW23" s="113"/>
      <c r="AX23" s="113"/>
      <c r="AY23" s="113"/>
      <c r="AZ23" s="113"/>
      <c r="BA23" s="113"/>
      <c r="BB23" s="113"/>
      <c r="BC23" s="113"/>
      <c r="BD23" s="113"/>
      <c r="BE23" s="113"/>
      <c r="BF23" s="113"/>
      <c r="BG23" s="113"/>
      <c r="BH23" s="113"/>
      <c r="BI23" s="113"/>
      <c r="BJ23" s="113"/>
      <c r="BK23" s="113"/>
      <c r="BL23" s="113"/>
      <c r="BM23" s="113"/>
      <c r="BN23" s="113"/>
      <c r="BO23" s="113"/>
      <c r="BP23" s="113"/>
      <c r="BQ23" s="113"/>
      <c r="BR23" s="113"/>
      <c r="BS23" s="113"/>
      <c r="BT23" s="113"/>
      <c r="BU23" s="113"/>
      <c r="BV23" s="113"/>
      <c r="BW23" s="113"/>
      <c r="BX23" s="113"/>
      <c r="BY23" s="113"/>
      <c r="BZ23" s="113"/>
      <c r="CA23" s="113"/>
      <c r="CB23" s="113"/>
      <c r="CC23" s="113"/>
    </row>
    <row r="24" spans="1:81" ht="28.5">
      <c r="A24" s="104">
        <v>214</v>
      </c>
      <c r="B24" s="105"/>
      <c r="C24" s="105" t="s">
        <v>228</v>
      </c>
      <c r="D24" s="105"/>
      <c r="E24" s="105" t="s">
        <v>519</v>
      </c>
      <c r="F24" s="105" t="s">
        <v>599</v>
      </c>
      <c r="G24" s="115" t="s">
        <v>148</v>
      </c>
      <c r="H24" s="105" t="s">
        <v>331</v>
      </c>
      <c r="I24" s="105" t="s">
        <v>551</v>
      </c>
      <c r="J24" s="105"/>
      <c r="K24" s="105"/>
      <c r="L24" s="105">
        <v>9</v>
      </c>
      <c r="M24" s="105"/>
      <c r="N24" s="106" t="s">
        <v>600</v>
      </c>
      <c r="O24" s="105" t="s">
        <v>601</v>
      </c>
      <c r="P24" s="107"/>
      <c r="Q24" s="107"/>
      <c r="R24" s="107" t="s">
        <v>526</v>
      </c>
      <c r="S24" s="107"/>
      <c r="T24" s="107"/>
      <c r="U24" s="107"/>
      <c r="V24" s="108"/>
      <c r="W24" s="108"/>
      <c r="X24" s="108"/>
      <c r="Y24" s="108"/>
    </row>
    <row r="25" spans="1:81" ht="15" customHeight="1">
      <c r="A25" s="104">
        <v>215</v>
      </c>
      <c r="B25" s="105"/>
      <c r="C25" s="105" t="s">
        <v>228</v>
      </c>
      <c r="D25" s="105"/>
      <c r="E25" s="105" t="s">
        <v>519</v>
      </c>
      <c r="F25" s="98" t="s">
        <v>602</v>
      </c>
      <c r="G25" s="115" t="s">
        <v>149</v>
      </c>
      <c r="H25" s="105" t="s">
        <v>331</v>
      </c>
      <c r="I25" s="105" t="s">
        <v>551</v>
      </c>
      <c r="J25" s="105"/>
      <c r="K25" s="105"/>
      <c r="L25" s="105">
        <v>9</v>
      </c>
      <c r="M25" s="105"/>
      <c r="N25" s="106" t="s">
        <v>603</v>
      </c>
      <c r="O25" s="105" t="s">
        <v>601</v>
      </c>
      <c r="P25" s="107"/>
      <c r="Q25" s="107"/>
      <c r="R25" s="107" t="s">
        <v>526</v>
      </c>
      <c r="S25" s="107"/>
      <c r="T25" s="107"/>
      <c r="U25" s="107"/>
      <c r="V25" s="108"/>
      <c r="W25" s="108"/>
      <c r="X25" s="108"/>
      <c r="Y25" s="108"/>
    </row>
    <row r="26" spans="1:81" s="114" customFormat="1" ht="48.75" customHeight="1">
      <c r="A26" s="104">
        <v>223</v>
      </c>
      <c r="B26" s="105"/>
      <c r="C26" s="105" t="s">
        <v>228</v>
      </c>
      <c r="D26" s="105"/>
      <c r="E26" s="105" t="s">
        <v>519</v>
      </c>
      <c r="F26" s="98" t="s">
        <v>604</v>
      </c>
      <c r="G26" s="98" t="s">
        <v>150</v>
      </c>
      <c r="H26" s="105" t="s">
        <v>528</v>
      </c>
      <c r="I26" s="105" t="s">
        <v>605</v>
      </c>
      <c r="J26" s="105"/>
      <c r="K26" s="105"/>
      <c r="L26" s="105" t="s">
        <v>606</v>
      </c>
      <c r="M26" s="105"/>
      <c r="N26" s="106" t="s">
        <v>533</v>
      </c>
      <c r="O26" s="105"/>
      <c r="P26" s="107"/>
      <c r="Q26" s="107" t="s">
        <v>526</v>
      </c>
      <c r="R26" s="107"/>
      <c r="S26" s="107"/>
      <c r="T26" s="107"/>
      <c r="U26" s="107"/>
      <c r="V26" s="108"/>
      <c r="W26" s="108"/>
      <c r="X26" s="108"/>
      <c r="Y26" s="108"/>
      <c r="Z26" s="113"/>
      <c r="AA26" s="113"/>
      <c r="AB26" s="113"/>
      <c r="AC26" s="113"/>
      <c r="AD26" s="113"/>
      <c r="AE26" s="113"/>
      <c r="AF26" s="113"/>
      <c r="AG26" s="113"/>
      <c r="AH26" s="113"/>
      <c r="AI26" s="113"/>
      <c r="AJ26" s="113"/>
      <c r="AK26" s="113"/>
      <c r="AL26" s="113"/>
      <c r="AM26" s="113"/>
      <c r="AN26" s="113"/>
      <c r="AO26" s="113"/>
      <c r="AP26" s="113"/>
      <c r="AQ26" s="113"/>
      <c r="AR26" s="113"/>
      <c r="AS26" s="113"/>
      <c r="AT26" s="113"/>
      <c r="AU26" s="113"/>
      <c r="AV26" s="113"/>
      <c r="AW26" s="113"/>
      <c r="AX26" s="113"/>
      <c r="AY26" s="113"/>
      <c r="AZ26" s="113"/>
      <c r="BA26" s="113"/>
      <c r="BB26" s="113"/>
      <c r="BC26" s="113"/>
      <c r="BD26" s="113"/>
      <c r="BE26" s="113"/>
      <c r="BF26" s="113"/>
      <c r="BG26" s="113"/>
      <c r="BH26" s="113"/>
      <c r="BI26" s="113"/>
      <c r="BJ26" s="113"/>
      <c r="BK26" s="113"/>
      <c r="BL26" s="113"/>
      <c r="BM26" s="113"/>
      <c r="BN26" s="113"/>
      <c r="BO26" s="113"/>
      <c r="BP26" s="113"/>
      <c r="BQ26" s="113"/>
      <c r="BR26" s="113"/>
      <c r="BS26" s="113"/>
      <c r="BT26" s="113"/>
      <c r="BU26" s="113"/>
      <c r="BV26" s="113"/>
      <c r="BW26" s="113"/>
      <c r="BX26" s="113"/>
      <c r="BY26" s="113"/>
      <c r="BZ26" s="113"/>
      <c r="CA26" s="113"/>
      <c r="CB26" s="113"/>
      <c r="CC26" s="113"/>
    </row>
    <row r="27" spans="1:81" ht="60">
      <c r="A27" s="104">
        <v>236</v>
      </c>
      <c r="B27" s="110" t="s">
        <v>517</v>
      </c>
      <c r="C27" s="105" t="s">
        <v>228</v>
      </c>
      <c r="D27" s="105" t="s">
        <v>607</v>
      </c>
      <c r="E27" s="105" t="s">
        <v>519</v>
      </c>
      <c r="F27" s="98" t="s">
        <v>608</v>
      </c>
      <c r="G27" s="98" t="s">
        <v>151</v>
      </c>
      <c r="H27" s="105" t="s">
        <v>331</v>
      </c>
      <c r="I27" s="105" t="s">
        <v>543</v>
      </c>
      <c r="J27" s="105"/>
      <c r="K27" s="105"/>
      <c r="L27" s="118">
        <v>1.527096</v>
      </c>
      <c r="M27" s="110" t="s">
        <v>609</v>
      </c>
      <c r="N27" s="106" t="s">
        <v>610</v>
      </c>
      <c r="O27" s="98" t="s">
        <v>611</v>
      </c>
      <c r="P27" s="127" t="s">
        <v>526</v>
      </c>
      <c r="Q27" s="127" t="s">
        <v>526</v>
      </c>
      <c r="R27" s="127" t="s">
        <v>526</v>
      </c>
      <c r="S27" s="127" t="s">
        <v>526</v>
      </c>
      <c r="T27" s="127" t="s">
        <v>526</v>
      </c>
      <c r="U27" s="127" t="s">
        <v>526</v>
      </c>
      <c r="V27" s="123" t="s">
        <v>526</v>
      </c>
      <c r="W27" s="123" t="s">
        <v>526</v>
      </c>
      <c r="X27" s="123" t="s">
        <v>526</v>
      </c>
      <c r="Y27" s="123" t="s">
        <v>526</v>
      </c>
    </row>
    <row r="28" spans="1:81" ht="52.5" customHeight="1">
      <c r="A28" s="104">
        <v>238</v>
      </c>
      <c r="B28" s="105"/>
      <c r="C28" s="105" t="s">
        <v>228</v>
      </c>
      <c r="D28" s="105"/>
      <c r="E28" s="105" t="s">
        <v>519</v>
      </c>
      <c r="F28" s="98" t="s">
        <v>612</v>
      </c>
      <c r="G28" s="115" t="s">
        <v>152</v>
      </c>
      <c r="H28" s="105" t="s">
        <v>528</v>
      </c>
      <c r="I28" s="105" t="s">
        <v>613</v>
      </c>
      <c r="J28" s="105"/>
      <c r="K28" s="105"/>
      <c r="L28" s="105" t="s">
        <v>228</v>
      </c>
      <c r="M28" s="105"/>
      <c r="N28" s="106" t="s">
        <v>614</v>
      </c>
      <c r="O28" s="105"/>
      <c r="P28" s="127"/>
      <c r="Q28" s="127"/>
      <c r="R28" s="127" t="s">
        <v>526</v>
      </c>
      <c r="S28" s="127"/>
      <c r="T28" s="127"/>
      <c r="U28" s="127"/>
      <c r="V28" s="123"/>
      <c r="W28" s="123"/>
      <c r="X28" s="123"/>
      <c r="Y28" s="123"/>
    </row>
    <row r="29" spans="1:81" ht="15" customHeight="1">
      <c r="A29" s="104">
        <v>252</v>
      </c>
      <c r="B29" s="105"/>
      <c r="C29" s="105" t="s">
        <v>228</v>
      </c>
      <c r="D29" s="105" t="s">
        <v>615</v>
      </c>
      <c r="E29" s="105" t="s">
        <v>519</v>
      </c>
      <c r="F29" s="98" t="s">
        <v>616</v>
      </c>
      <c r="G29" s="98" t="s">
        <v>153</v>
      </c>
      <c r="H29" s="105" t="s">
        <v>331</v>
      </c>
      <c r="I29" s="105" t="s">
        <v>543</v>
      </c>
      <c r="J29" s="105"/>
      <c r="K29" s="105"/>
      <c r="L29" s="118">
        <v>0.93495700000000004</v>
      </c>
      <c r="M29" s="105"/>
      <c r="N29" s="106" t="s">
        <v>617</v>
      </c>
      <c r="O29" s="98" t="s">
        <v>618</v>
      </c>
      <c r="P29" s="127" t="s">
        <v>619</v>
      </c>
      <c r="Q29" s="127" t="s">
        <v>619</v>
      </c>
      <c r="R29" s="127" t="s">
        <v>619</v>
      </c>
      <c r="S29" s="127" t="s">
        <v>619</v>
      </c>
      <c r="T29" s="127"/>
      <c r="U29" s="127" t="s">
        <v>619</v>
      </c>
      <c r="V29" s="123"/>
      <c r="W29" s="123"/>
      <c r="X29" s="123"/>
      <c r="Y29" s="123"/>
    </row>
    <row r="30" spans="1:81" ht="60">
      <c r="A30" s="104">
        <v>256</v>
      </c>
      <c r="B30" s="130"/>
      <c r="C30" s="130" t="s">
        <v>228</v>
      </c>
      <c r="D30" s="130" t="s">
        <v>620</v>
      </c>
      <c r="E30" s="130" t="s">
        <v>519</v>
      </c>
      <c r="F30" s="131" t="s">
        <v>621</v>
      </c>
      <c r="G30" s="131" t="s">
        <v>154</v>
      </c>
      <c r="H30" s="105" t="s">
        <v>331</v>
      </c>
      <c r="I30" s="105" t="s">
        <v>543</v>
      </c>
      <c r="J30" s="105"/>
      <c r="K30" s="105"/>
      <c r="L30" s="105"/>
      <c r="M30" s="105"/>
      <c r="N30" s="106" t="s">
        <v>622</v>
      </c>
      <c r="O30" s="98" t="s">
        <v>618</v>
      </c>
      <c r="P30" s="127" t="s">
        <v>619</v>
      </c>
      <c r="Q30" s="127" t="s">
        <v>619</v>
      </c>
      <c r="R30" s="127" t="s">
        <v>619</v>
      </c>
      <c r="S30" s="127" t="s">
        <v>619</v>
      </c>
      <c r="T30" s="127"/>
      <c r="U30" s="127" t="s">
        <v>619</v>
      </c>
      <c r="V30" s="123"/>
      <c r="W30" s="123"/>
      <c r="X30" s="123"/>
      <c r="Y30" s="123"/>
    </row>
    <row r="31" spans="1:81" ht="28.5">
      <c r="A31" s="104">
        <v>266</v>
      </c>
      <c r="B31" s="110" t="s">
        <v>517</v>
      </c>
      <c r="C31" s="110" t="s">
        <v>393</v>
      </c>
      <c r="D31" s="110"/>
      <c r="E31" s="110" t="s">
        <v>519</v>
      </c>
      <c r="F31" s="115" t="s">
        <v>623</v>
      </c>
      <c r="G31" s="115" t="s">
        <v>128</v>
      </c>
      <c r="H31" s="110" t="s">
        <v>536</v>
      </c>
      <c r="I31" s="110">
        <v>255</v>
      </c>
      <c r="J31" s="110"/>
      <c r="K31" s="110"/>
      <c r="L31" s="110" t="s">
        <v>624</v>
      </c>
      <c r="M31" s="110" t="s">
        <v>625</v>
      </c>
      <c r="N31" s="106" t="s">
        <v>625</v>
      </c>
      <c r="O31" s="110" t="s">
        <v>626</v>
      </c>
      <c r="P31" s="127" t="s">
        <v>526</v>
      </c>
      <c r="Q31" s="127" t="s">
        <v>526</v>
      </c>
      <c r="R31" s="127" t="s">
        <v>526</v>
      </c>
      <c r="S31" s="127" t="s">
        <v>526</v>
      </c>
      <c r="T31" s="127" t="s">
        <v>526</v>
      </c>
      <c r="U31" s="127" t="s">
        <v>526</v>
      </c>
      <c r="V31" s="123" t="s">
        <v>526</v>
      </c>
      <c r="W31" s="123" t="s">
        <v>526</v>
      </c>
      <c r="X31" s="123" t="s">
        <v>526</v>
      </c>
      <c r="Y31" s="123" t="s">
        <v>526</v>
      </c>
    </row>
    <row r="32" spans="1:81" ht="18.75">
      <c r="A32" s="104">
        <v>267</v>
      </c>
      <c r="B32" s="110" t="s">
        <v>517</v>
      </c>
      <c r="C32" s="105" t="s">
        <v>393</v>
      </c>
      <c r="D32" s="105" t="s">
        <v>627</v>
      </c>
      <c r="E32" s="105" t="s">
        <v>519</v>
      </c>
      <c r="F32" s="98" t="s">
        <v>628</v>
      </c>
      <c r="G32" s="98" t="s">
        <v>155</v>
      </c>
      <c r="H32" s="105" t="s">
        <v>536</v>
      </c>
      <c r="I32" s="105">
        <v>255</v>
      </c>
      <c r="J32" s="105"/>
      <c r="K32" s="105"/>
      <c r="L32" s="110" t="s">
        <v>629</v>
      </c>
      <c r="M32" s="105" t="s">
        <v>628</v>
      </c>
      <c r="N32" s="106" t="s">
        <v>630</v>
      </c>
      <c r="O32" s="105" t="s">
        <v>630</v>
      </c>
      <c r="P32" s="127" t="s">
        <v>526</v>
      </c>
      <c r="Q32" s="127" t="s">
        <v>526</v>
      </c>
      <c r="R32" s="127" t="s">
        <v>526</v>
      </c>
      <c r="S32" s="127" t="s">
        <v>526</v>
      </c>
      <c r="T32" s="127" t="s">
        <v>526</v>
      </c>
      <c r="U32" s="127" t="s">
        <v>526</v>
      </c>
      <c r="V32" s="123" t="s">
        <v>526</v>
      </c>
      <c r="W32" s="123" t="s">
        <v>526</v>
      </c>
      <c r="X32" s="123" t="s">
        <v>526</v>
      </c>
      <c r="Y32" s="123" t="s">
        <v>526</v>
      </c>
    </row>
    <row r="33" spans="1:81" ht="18.75">
      <c r="A33" s="104">
        <v>268</v>
      </c>
      <c r="B33" s="110" t="s">
        <v>517</v>
      </c>
      <c r="C33" s="105" t="s">
        <v>631</v>
      </c>
      <c r="D33" s="105" t="s">
        <v>587</v>
      </c>
      <c r="E33" s="105" t="s">
        <v>519</v>
      </c>
      <c r="F33" s="98" t="s">
        <v>632</v>
      </c>
      <c r="G33" s="98" t="s">
        <v>156</v>
      </c>
      <c r="H33" s="105" t="s">
        <v>536</v>
      </c>
      <c r="I33" s="105">
        <v>255</v>
      </c>
      <c r="J33" s="105"/>
      <c r="K33" s="105"/>
      <c r="L33" s="105">
        <v>992341</v>
      </c>
      <c r="M33" s="110" t="s">
        <v>633</v>
      </c>
      <c r="N33" s="106" t="s">
        <v>634</v>
      </c>
      <c r="O33" s="105" t="s">
        <v>635</v>
      </c>
      <c r="P33" s="127" t="s">
        <v>526</v>
      </c>
      <c r="Q33" s="127" t="s">
        <v>526</v>
      </c>
      <c r="R33" s="127" t="s">
        <v>526</v>
      </c>
      <c r="S33" s="127" t="s">
        <v>526</v>
      </c>
      <c r="T33" s="127" t="s">
        <v>526</v>
      </c>
      <c r="U33" s="127" t="s">
        <v>526</v>
      </c>
      <c r="V33" s="123" t="s">
        <v>526</v>
      </c>
      <c r="W33" s="123" t="s">
        <v>526</v>
      </c>
      <c r="X33" s="123" t="s">
        <v>526</v>
      </c>
      <c r="Y33" s="123" t="s">
        <v>526</v>
      </c>
    </row>
    <row r="34" spans="1:81" ht="18.75">
      <c r="A34" s="104">
        <v>269</v>
      </c>
      <c r="B34" s="110" t="s">
        <v>517</v>
      </c>
      <c r="C34" s="105" t="s">
        <v>228</v>
      </c>
      <c r="D34" s="105"/>
      <c r="E34" s="105" t="s">
        <v>519</v>
      </c>
      <c r="F34" s="98" t="s">
        <v>439</v>
      </c>
      <c r="G34" s="98" t="s">
        <v>157</v>
      </c>
      <c r="H34" s="105" t="s">
        <v>331</v>
      </c>
      <c r="I34" s="105" t="s">
        <v>551</v>
      </c>
      <c r="J34" s="105"/>
      <c r="K34" s="105"/>
      <c r="L34" s="105">
        <v>1</v>
      </c>
      <c r="M34" s="110" t="s">
        <v>439</v>
      </c>
      <c r="N34" s="106" t="s">
        <v>636</v>
      </c>
      <c r="O34" s="105"/>
      <c r="P34" s="127" t="s">
        <v>526</v>
      </c>
      <c r="Q34" s="127" t="s">
        <v>526</v>
      </c>
      <c r="R34" s="127" t="s">
        <v>526</v>
      </c>
      <c r="S34" s="127" t="s">
        <v>526</v>
      </c>
      <c r="T34" s="127" t="s">
        <v>526</v>
      </c>
      <c r="U34" s="127" t="s">
        <v>526</v>
      </c>
      <c r="V34" s="123" t="s">
        <v>526</v>
      </c>
      <c r="W34" s="123" t="s">
        <v>526</v>
      </c>
      <c r="X34" s="123" t="s">
        <v>526</v>
      </c>
      <c r="Y34" s="123" t="s">
        <v>526</v>
      </c>
    </row>
    <row r="35" spans="1:81" ht="105">
      <c r="A35" s="104">
        <v>270</v>
      </c>
      <c r="B35" s="105" t="s">
        <v>517</v>
      </c>
      <c r="C35" s="105" t="s">
        <v>228</v>
      </c>
      <c r="D35" s="105" t="s">
        <v>587</v>
      </c>
      <c r="E35" s="105" t="s">
        <v>519</v>
      </c>
      <c r="F35" s="98" t="s">
        <v>637</v>
      </c>
      <c r="G35" s="98" t="s">
        <v>638</v>
      </c>
      <c r="H35" s="105" t="s">
        <v>180</v>
      </c>
      <c r="I35" s="105" t="s">
        <v>639</v>
      </c>
      <c r="J35" s="105"/>
      <c r="K35" s="105"/>
      <c r="L35" s="120">
        <v>43177</v>
      </c>
      <c r="M35" s="105" t="s">
        <v>640</v>
      </c>
      <c r="N35" s="106" t="s">
        <v>641</v>
      </c>
      <c r="O35" s="105" t="s">
        <v>642</v>
      </c>
      <c r="P35" s="127" t="s">
        <v>526</v>
      </c>
      <c r="Q35" s="127" t="s">
        <v>526</v>
      </c>
      <c r="R35" s="127" t="s">
        <v>526</v>
      </c>
      <c r="S35" s="127" t="s">
        <v>526</v>
      </c>
      <c r="T35" s="127" t="s">
        <v>526</v>
      </c>
      <c r="U35" s="127" t="s">
        <v>526</v>
      </c>
      <c r="V35" s="123" t="s">
        <v>526</v>
      </c>
      <c r="W35" s="123" t="s">
        <v>526</v>
      </c>
      <c r="X35" s="123" t="s">
        <v>526</v>
      </c>
      <c r="Y35" s="123" t="s">
        <v>526</v>
      </c>
    </row>
    <row r="36" spans="1:81" ht="18.75">
      <c r="A36" s="104">
        <v>271</v>
      </c>
      <c r="B36" s="110" t="s">
        <v>517</v>
      </c>
      <c r="C36" s="105" t="s">
        <v>631</v>
      </c>
      <c r="D36" s="105" t="s">
        <v>587</v>
      </c>
      <c r="E36" s="105" t="s">
        <v>519</v>
      </c>
      <c r="F36" s="98" t="s">
        <v>643</v>
      </c>
      <c r="G36" s="98" t="s">
        <v>158</v>
      </c>
      <c r="H36" s="105" t="s">
        <v>536</v>
      </c>
      <c r="I36" s="105">
        <v>50</v>
      </c>
      <c r="J36" s="105"/>
      <c r="K36" s="105"/>
      <c r="L36" s="105" t="s">
        <v>644</v>
      </c>
      <c r="M36" s="110" t="s">
        <v>645</v>
      </c>
      <c r="N36" s="106" t="s">
        <v>646</v>
      </c>
      <c r="O36" s="105"/>
      <c r="P36" s="127" t="s">
        <v>526</v>
      </c>
      <c r="Q36" s="127" t="s">
        <v>526</v>
      </c>
      <c r="R36" s="127" t="s">
        <v>526</v>
      </c>
      <c r="S36" s="127" t="s">
        <v>526</v>
      </c>
      <c r="T36" s="127" t="s">
        <v>526</v>
      </c>
      <c r="U36" s="127" t="s">
        <v>526</v>
      </c>
      <c r="V36" s="123" t="s">
        <v>526</v>
      </c>
      <c r="W36" s="123" t="s">
        <v>526</v>
      </c>
      <c r="X36" s="123" t="s">
        <v>526</v>
      </c>
      <c r="Y36" s="123" t="s">
        <v>526</v>
      </c>
    </row>
    <row r="37" spans="1:81" ht="18.75">
      <c r="A37" s="104">
        <v>272</v>
      </c>
      <c r="B37" s="110"/>
      <c r="C37" s="105" t="s">
        <v>228</v>
      </c>
      <c r="D37" s="105" t="s">
        <v>647</v>
      </c>
      <c r="E37" s="105" t="s">
        <v>519</v>
      </c>
      <c r="F37" s="98" t="s">
        <v>648</v>
      </c>
      <c r="G37" s="98" t="s">
        <v>159</v>
      </c>
      <c r="H37" s="110" t="s">
        <v>649</v>
      </c>
      <c r="I37" s="110" t="s">
        <v>547</v>
      </c>
      <c r="J37" s="105"/>
      <c r="K37" s="105"/>
      <c r="L37" s="105">
        <v>50</v>
      </c>
      <c r="M37" s="105" t="s">
        <v>114</v>
      </c>
      <c r="N37" s="106" t="s">
        <v>650</v>
      </c>
      <c r="O37" s="105" t="s">
        <v>651</v>
      </c>
      <c r="P37" s="127" t="s">
        <v>526</v>
      </c>
      <c r="Q37" s="127" t="s">
        <v>526</v>
      </c>
      <c r="R37" s="127" t="s">
        <v>526</v>
      </c>
      <c r="S37" s="127" t="s">
        <v>526</v>
      </c>
      <c r="T37" s="127" t="s">
        <v>526</v>
      </c>
      <c r="U37" s="127" t="s">
        <v>526</v>
      </c>
      <c r="V37" s="162" t="s">
        <v>526</v>
      </c>
      <c r="W37" s="162" t="s">
        <v>526</v>
      </c>
      <c r="X37" s="162" t="s">
        <v>526</v>
      </c>
      <c r="Y37" s="162" t="s">
        <v>526</v>
      </c>
    </row>
    <row r="38" spans="1:81" ht="18.75">
      <c r="A38" s="104">
        <v>273</v>
      </c>
      <c r="B38" s="110"/>
      <c r="C38" s="105"/>
      <c r="D38" s="105"/>
      <c r="E38" s="105" t="s">
        <v>519</v>
      </c>
      <c r="F38" s="98" t="s">
        <v>652</v>
      </c>
      <c r="G38" s="98" t="s">
        <v>653</v>
      </c>
      <c r="H38" s="110"/>
      <c r="I38" s="110"/>
      <c r="J38" s="105"/>
      <c r="K38" s="105"/>
      <c r="L38" s="105"/>
      <c r="M38" s="105" t="s">
        <v>654</v>
      </c>
      <c r="N38" s="132" t="s">
        <v>655</v>
      </c>
      <c r="O38" s="133" t="s">
        <v>656</v>
      </c>
      <c r="P38" s="127" t="s">
        <v>631</v>
      </c>
      <c r="Q38" s="127" t="s">
        <v>631</v>
      </c>
      <c r="R38" s="127" t="s">
        <v>631</v>
      </c>
      <c r="S38" s="127" t="s">
        <v>631</v>
      </c>
      <c r="T38" s="127" t="s">
        <v>631</v>
      </c>
      <c r="U38" s="127" t="s">
        <v>631</v>
      </c>
      <c r="V38" s="162" t="s">
        <v>526</v>
      </c>
      <c r="W38" s="162" t="s">
        <v>526</v>
      </c>
      <c r="X38" s="162" t="s">
        <v>526</v>
      </c>
      <c r="Y38" s="162" t="s">
        <v>526</v>
      </c>
    </row>
    <row r="39" spans="1:81" ht="18.75">
      <c r="A39" s="104">
        <v>275</v>
      </c>
      <c r="B39" s="105" t="s">
        <v>657</v>
      </c>
      <c r="C39" s="105" t="s">
        <v>393</v>
      </c>
      <c r="D39" s="105"/>
      <c r="E39" s="105" t="s">
        <v>519</v>
      </c>
      <c r="F39" s="124" t="s">
        <v>579</v>
      </c>
      <c r="G39" s="98" t="s">
        <v>144</v>
      </c>
      <c r="H39" s="105" t="s">
        <v>331</v>
      </c>
      <c r="I39" s="105" t="s">
        <v>561</v>
      </c>
      <c r="J39" s="105"/>
      <c r="K39" s="105"/>
      <c r="L39" s="105"/>
      <c r="M39" s="105" t="s">
        <v>658</v>
      </c>
      <c r="N39" s="106" t="s">
        <v>571</v>
      </c>
      <c r="O39" s="105"/>
      <c r="P39" s="127"/>
      <c r="Q39" s="127"/>
      <c r="R39" s="127"/>
      <c r="S39" s="127"/>
      <c r="T39" s="127"/>
      <c r="U39" s="127"/>
      <c r="V39" s="123"/>
      <c r="W39" s="123" t="s">
        <v>526</v>
      </c>
      <c r="X39" s="123"/>
      <c r="Y39" s="123"/>
    </row>
    <row r="40" spans="1:81" s="121" customFormat="1" ht="30">
      <c r="A40" s="134">
        <v>324</v>
      </c>
      <c r="B40" s="108"/>
      <c r="C40" s="108"/>
      <c r="D40" s="108"/>
      <c r="E40" s="108" t="s">
        <v>519</v>
      </c>
      <c r="F40" s="135" t="s">
        <v>659</v>
      </c>
      <c r="G40" s="136" t="s">
        <v>161</v>
      </c>
      <c r="H40" s="108" t="s">
        <v>331</v>
      </c>
      <c r="I40" s="108" t="s">
        <v>547</v>
      </c>
      <c r="J40" s="108"/>
      <c r="K40" s="108"/>
      <c r="L40" s="108"/>
      <c r="M40" s="138" t="s">
        <v>660</v>
      </c>
      <c r="N40" s="143" t="s">
        <v>661</v>
      </c>
      <c r="O40" s="145" t="s">
        <v>662</v>
      </c>
      <c r="P40" s="140"/>
      <c r="Q40" s="140"/>
      <c r="R40" s="140"/>
      <c r="S40" s="140"/>
      <c r="T40" s="140"/>
      <c r="U40" s="140"/>
      <c r="V40" s="128" t="s">
        <v>526</v>
      </c>
      <c r="W40" s="128" t="s">
        <v>526</v>
      </c>
      <c r="X40" s="128" t="s">
        <v>526</v>
      </c>
      <c r="Y40" s="128" t="s">
        <v>526</v>
      </c>
      <c r="Z40" s="109"/>
      <c r="AA40" s="109"/>
      <c r="AB40" s="109"/>
      <c r="AC40" s="109"/>
      <c r="AD40" s="109"/>
      <c r="AE40" s="109"/>
      <c r="AF40" s="109"/>
      <c r="AG40" s="109"/>
      <c r="AH40" s="109"/>
      <c r="AI40" s="109"/>
      <c r="AJ40" s="109"/>
      <c r="AK40" s="109"/>
      <c r="AL40" s="109"/>
      <c r="AM40" s="109"/>
      <c r="AN40" s="109"/>
      <c r="AO40" s="109"/>
      <c r="AP40" s="109"/>
      <c r="AQ40" s="109"/>
      <c r="AR40" s="109"/>
      <c r="AS40" s="109"/>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c r="CC40" s="109"/>
    </row>
    <row r="41" spans="1:81" s="121" customFormat="1" ht="18.75">
      <c r="A41" s="134">
        <v>325</v>
      </c>
      <c r="B41" s="108"/>
      <c r="C41" s="108"/>
      <c r="D41" s="108"/>
      <c r="E41" s="108" t="s">
        <v>519</v>
      </c>
      <c r="F41" s="147" t="s">
        <v>663</v>
      </c>
      <c r="G41" s="136" t="s">
        <v>162</v>
      </c>
      <c r="H41" s="108" t="s">
        <v>664</v>
      </c>
      <c r="I41" s="137" t="s">
        <v>561</v>
      </c>
      <c r="J41" s="108"/>
      <c r="K41" s="108"/>
      <c r="L41" s="108"/>
      <c r="M41" s="138" t="s">
        <v>467</v>
      </c>
      <c r="N41" s="143" t="s">
        <v>665</v>
      </c>
      <c r="O41" s="145" t="s">
        <v>662</v>
      </c>
      <c r="P41" s="140"/>
      <c r="Q41" s="140"/>
      <c r="R41" s="140"/>
      <c r="S41" s="140"/>
      <c r="T41" s="140"/>
      <c r="U41" s="140"/>
      <c r="V41" s="128"/>
      <c r="W41" s="128" t="s">
        <v>526</v>
      </c>
      <c r="X41" s="128" t="s">
        <v>526</v>
      </c>
      <c r="Y41" s="128"/>
      <c r="Z41" s="109"/>
      <c r="AA41" s="109"/>
      <c r="AB41" s="109"/>
      <c r="AC41" s="109"/>
      <c r="AD41" s="109"/>
      <c r="AE41" s="109"/>
      <c r="AF41" s="109"/>
      <c r="AG41" s="109"/>
      <c r="AH41" s="109"/>
      <c r="AI41" s="109"/>
      <c r="AJ41" s="109"/>
      <c r="AK41" s="109"/>
      <c r="AL41" s="109"/>
      <c r="AM41" s="109"/>
      <c r="AN41" s="109"/>
      <c r="AO41" s="109"/>
      <c r="AP41" s="109"/>
      <c r="AQ41" s="109"/>
      <c r="AR41" s="109"/>
      <c r="AS41" s="109"/>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c r="CC41" s="109"/>
    </row>
    <row r="42" spans="1:81" s="121" customFormat="1" ht="18.75">
      <c r="A42" s="134">
        <v>326</v>
      </c>
      <c r="B42" s="108"/>
      <c r="C42" s="108"/>
      <c r="D42" s="108"/>
      <c r="E42" s="108" t="s">
        <v>519</v>
      </c>
      <c r="F42" s="135" t="s">
        <v>415</v>
      </c>
      <c r="G42" s="136" t="s">
        <v>163</v>
      </c>
      <c r="H42" s="108" t="s">
        <v>666</v>
      </c>
      <c r="I42" s="137" t="s">
        <v>561</v>
      </c>
      <c r="J42" s="108"/>
      <c r="K42" s="108"/>
      <c r="L42" s="108"/>
      <c r="M42" s="138" t="s">
        <v>415</v>
      </c>
      <c r="N42" s="143" t="s">
        <v>667</v>
      </c>
      <c r="O42" s="144"/>
      <c r="P42" s="140"/>
      <c r="Q42" s="140"/>
      <c r="R42" s="140"/>
      <c r="S42" s="140"/>
      <c r="T42" s="140"/>
      <c r="U42" s="140"/>
      <c r="V42" s="128" t="s">
        <v>526</v>
      </c>
      <c r="W42" s="128"/>
      <c r="X42" s="128"/>
      <c r="Y42" s="128"/>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row>
    <row r="43" spans="1:81" s="121" customFormat="1" ht="18.75">
      <c r="A43" s="134">
        <v>329</v>
      </c>
      <c r="B43" s="108"/>
      <c r="C43" s="108"/>
      <c r="D43" s="108"/>
      <c r="E43" s="108" t="s">
        <v>519</v>
      </c>
      <c r="F43" s="135" t="s">
        <v>668</v>
      </c>
      <c r="G43" s="136" t="s">
        <v>164</v>
      </c>
      <c r="H43" s="108" t="s">
        <v>669</v>
      </c>
      <c r="I43" s="137" t="s">
        <v>670</v>
      </c>
      <c r="J43" s="108"/>
      <c r="K43" s="108"/>
      <c r="L43" s="108"/>
      <c r="M43" s="138" t="s">
        <v>668</v>
      </c>
      <c r="N43" s="143" t="s">
        <v>671</v>
      </c>
      <c r="O43" s="145" t="s">
        <v>662</v>
      </c>
      <c r="P43" s="140"/>
      <c r="Q43" s="140"/>
      <c r="R43" s="140"/>
      <c r="S43" s="140"/>
      <c r="T43" s="140"/>
      <c r="U43" s="140"/>
      <c r="V43" s="128"/>
      <c r="W43" s="128" t="s">
        <v>526</v>
      </c>
      <c r="X43" s="128"/>
      <c r="Y43" s="128" t="s">
        <v>526</v>
      </c>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row>
    <row r="44" spans="1:81" s="121" customFormat="1" ht="18.75">
      <c r="A44" s="134">
        <v>330</v>
      </c>
      <c r="B44" s="108"/>
      <c r="C44" s="108"/>
      <c r="D44" s="108"/>
      <c r="E44" s="108" t="s">
        <v>519</v>
      </c>
      <c r="F44" s="147" t="s">
        <v>672</v>
      </c>
      <c r="G44" s="136" t="s">
        <v>165</v>
      </c>
      <c r="H44" s="108" t="s">
        <v>664</v>
      </c>
      <c r="I44" s="137" t="s">
        <v>561</v>
      </c>
      <c r="J44" s="108"/>
      <c r="K44" s="108"/>
      <c r="L44" s="108"/>
      <c r="M44" s="138" t="s">
        <v>673</v>
      </c>
      <c r="N44" s="143" t="s">
        <v>674</v>
      </c>
      <c r="O44" s="146"/>
      <c r="P44" s="140"/>
      <c r="Q44" s="140"/>
      <c r="R44" s="140"/>
      <c r="S44" s="140"/>
      <c r="T44" s="140"/>
      <c r="U44" s="140"/>
      <c r="V44" s="128"/>
      <c r="W44" s="163" t="s">
        <v>526</v>
      </c>
      <c r="X44" s="128"/>
      <c r="Y44" s="128"/>
      <c r="Z44" s="109"/>
      <c r="AA44" s="109"/>
      <c r="AB44" s="109"/>
      <c r="AC44" s="109"/>
      <c r="AD44" s="109"/>
      <c r="AE44" s="109"/>
      <c r="AF44" s="109"/>
      <c r="AG44" s="109"/>
      <c r="AH44" s="109"/>
      <c r="AI44" s="109"/>
      <c r="AJ44" s="109"/>
      <c r="AK44" s="109"/>
      <c r="AL44" s="109"/>
      <c r="AM44" s="109"/>
      <c r="AN44" s="109"/>
      <c r="AO44" s="109"/>
      <c r="AP44" s="109"/>
      <c r="AQ44" s="109"/>
      <c r="AR44" s="109"/>
      <c r="AS44" s="109"/>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c r="CC44" s="109"/>
    </row>
    <row r="45" spans="1:81" s="121" customFormat="1" ht="18.75">
      <c r="A45" s="134">
        <v>331</v>
      </c>
      <c r="B45" s="108"/>
      <c r="C45" s="108"/>
      <c r="D45" s="108"/>
      <c r="E45" s="108" t="s">
        <v>519</v>
      </c>
      <c r="F45" s="135" t="s">
        <v>593</v>
      </c>
      <c r="G45" s="136" t="s">
        <v>147</v>
      </c>
      <c r="H45" s="108" t="s">
        <v>331</v>
      </c>
      <c r="I45" s="108" t="s">
        <v>551</v>
      </c>
      <c r="J45" s="108"/>
      <c r="K45" s="108"/>
      <c r="L45" s="108"/>
      <c r="M45" s="138" t="s">
        <v>204</v>
      </c>
      <c r="N45" s="143" t="s">
        <v>675</v>
      </c>
      <c r="O45" s="145" t="s">
        <v>662</v>
      </c>
      <c r="P45" s="140"/>
      <c r="Q45" s="140"/>
      <c r="R45" s="140"/>
      <c r="S45" s="140"/>
      <c r="T45" s="140"/>
      <c r="U45" s="140"/>
      <c r="V45" s="128"/>
      <c r="W45" s="128" t="s">
        <v>526</v>
      </c>
      <c r="X45" s="128"/>
      <c r="Y45" s="128"/>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c r="CC45" s="109"/>
    </row>
    <row r="46" spans="1:81" s="121" customFormat="1" ht="23.45" customHeight="1">
      <c r="A46" s="134">
        <v>332</v>
      </c>
      <c r="B46" s="108"/>
      <c r="C46" s="108"/>
      <c r="D46" s="108"/>
      <c r="E46" s="108" t="s">
        <v>519</v>
      </c>
      <c r="F46" s="147" t="s">
        <v>676</v>
      </c>
      <c r="G46" s="136" t="s">
        <v>166</v>
      </c>
      <c r="H46" s="108" t="s">
        <v>331</v>
      </c>
      <c r="I46" s="137" t="s">
        <v>561</v>
      </c>
      <c r="J46" s="108"/>
      <c r="K46" s="108"/>
      <c r="L46" s="108"/>
      <c r="M46" s="138" t="s">
        <v>677</v>
      </c>
      <c r="N46" s="139" t="s">
        <v>678</v>
      </c>
      <c r="O46" s="145" t="s">
        <v>662</v>
      </c>
      <c r="P46" s="140"/>
      <c r="Q46" s="140"/>
      <c r="R46" s="140"/>
      <c r="S46" s="140"/>
      <c r="T46" s="140"/>
      <c r="U46" s="140"/>
      <c r="V46" s="128"/>
      <c r="W46" s="128" t="s">
        <v>526</v>
      </c>
      <c r="X46" s="128"/>
      <c r="Y46" s="128"/>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c r="CC46" s="109"/>
    </row>
    <row r="47" spans="1:81" s="121" customFormat="1" ht="30">
      <c r="A47" s="134">
        <v>333</v>
      </c>
      <c r="B47" s="108"/>
      <c r="C47" s="108"/>
      <c r="D47" s="108"/>
      <c r="E47" s="108" t="s">
        <v>519</v>
      </c>
      <c r="F47" s="135" t="s">
        <v>679</v>
      </c>
      <c r="G47" s="141" t="s">
        <v>167</v>
      </c>
      <c r="H47" s="112" t="s">
        <v>331</v>
      </c>
      <c r="I47" s="112" t="s">
        <v>561</v>
      </c>
      <c r="J47" s="112"/>
      <c r="K47" s="112"/>
      <c r="L47" s="112"/>
      <c r="M47" s="148" t="s">
        <v>279</v>
      </c>
      <c r="N47" s="143" t="s">
        <v>680</v>
      </c>
      <c r="O47" s="145" t="s">
        <v>662</v>
      </c>
      <c r="P47" s="140"/>
      <c r="Q47" s="140"/>
      <c r="R47" s="140"/>
      <c r="S47" s="140"/>
      <c r="T47" s="140"/>
      <c r="U47" s="140"/>
      <c r="V47" s="128"/>
      <c r="W47" s="128"/>
      <c r="X47" s="128" t="s">
        <v>526</v>
      </c>
      <c r="Y47" s="128"/>
      <c r="Z47" s="109"/>
      <c r="AA47" s="109"/>
      <c r="AB47" s="109"/>
      <c r="AC47" s="109"/>
      <c r="AD47" s="109"/>
      <c r="AE47" s="109"/>
      <c r="AF47" s="109"/>
      <c r="AG47" s="109"/>
      <c r="AH47" s="109"/>
      <c r="AI47" s="109"/>
      <c r="AJ47" s="109"/>
      <c r="AK47" s="109"/>
      <c r="AL47" s="109"/>
      <c r="AM47" s="109"/>
      <c r="AN47" s="109"/>
      <c r="AO47" s="109"/>
      <c r="AP47" s="109"/>
      <c r="AQ47" s="109"/>
      <c r="AR47" s="109"/>
      <c r="AS47" s="109"/>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row>
    <row r="48" spans="1:81" s="121" customFormat="1" ht="18.75">
      <c r="A48" s="134">
        <v>334</v>
      </c>
      <c r="B48" s="108"/>
      <c r="C48" s="108"/>
      <c r="D48" s="108"/>
      <c r="E48" s="108" t="s">
        <v>519</v>
      </c>
      <c r="F48" s="135" t="s">
        <v>681</v>
      </c>
      <c r="G48" s="136" t="s">
        <v>168</v>
      </c>
      <c r="H48" s="108" t="s">
        <v>664</v>
      </c>
      <c r="I48" s="137" t="s">
        <v>561</v>
      </c>
      <c r="J48" s="108"/>
      <c r="K48" s="108"/>
      <c r="L48" s="108"/>
      <c r="M48" s="138" t="s">
        <v>681</v>
      </c>
      <c r="N48" s="143" t="s">
        <v>682</v>
      </c>
      <c r="O48" s="145" t="s">
        <v>662</v>
      </c>
      <c r="P48" s="140"/>
      <c r="Q48" s="140"/>
      <c r="R48" s="140"/>
      <c r="S48" s="140"/>
      <c r="T48" s="140"/>
      <c r="U48" s="140"/>
      <c r="V48" s="128"/>
      <c r="W48" s="128"/>
      <c r="X48" s="128" t="s">
        <v>526</v>
      </c>
      <c r="Y48" s="128"/>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c r="CC48" s="109"/>
    </row>
    <row r="49" spans="1:81" s="121" customFormat="1" ht="18.75">
      <c r="A49" s="134">
        <v>335</v>
      </c>
      <c r="B49" s="108"/>
      <c r="C49" s="108"/>
      <c r="D49" s="108"/>
      <c r="E49" s="108" t="s">
        <v>519</v>
      </c>
      <c r="F49" s="135" t="s">
        <v>683</v>
      </c>
      <c r="G49" s="136" t="s">
        <v>169</v>
      </c>
      <c r="H49" s="108" t="s">
        <v>664</v>
      </c>
      <c r="I49" s="137" t="s">
        <v>561</v>
      </c>
      <c r="J49" s="108"/>
      <c r="K49" s="108"/>
      <c r="L49" s="108"/>
      <c r="M49" s="138" t="s">
        <v>683</v>
      </c>
      <c r="N49" s="143" t="s">
        <v>684</v>
      </c>
      <c r="O49" s="145" t="s">
        <v>662</v>
      </c>
      <c r="P49" s="140"/>
      <c r="Q49" s="140"/>
      <c r="R49" s="140"/>
      <c r="S49" s="140"/>
      <c r="T49" s="140"/>
      <c r="U49" s="140"/>
      <c r="V49" s="128"/>
      <c r="W49" s="128"/>
      <c r="X49" s="128" t="s">
        <v>526</v>
      </c>
      <c r="Y49" s="128"/>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row>
    <row r="50" spans="1:81" s="121" customFormat="1" ht="46.5" customHeight="1">
      <c r="A50" s="134">
        <v>336</v>
      </c>
      <c r="B50" s="108"/>
      <c r="C50" s="108"/>
      <c r="D50" s="108"/>
      <c r="E50" s="108" t="s">
        <v>519</v>
      </c>
      <c r="F50" s="147" t="s">
        <v>685</v>
      </c>
      <c r="G50" s="136" t="s">
        <v>170</v>
      </c>
      <c r="H50" s="108" t="s">
        <v>664</v>
      </c>
      <c r="I50" s="142" t="s">
        <v>561</v>
      </c>
      <c r="J50" s="108"/>
      <c r="K50" s="108"/>
      <c r="L50" s="108"/>
      <c r="M50" s="138" t="s">
        <v>286</v>
      </c>
      <c r="N50" s="143" t="s">
        <v>286</v>
      </c>
      <c r="O50" s="144"/>
      <c r="P50" s="140"/>
      <c r="Q50" s="140"/>
      <c r="R50" s="140"/>
      <c r="S50" s="140"/>
      <c r="T50" s="140"/>
      <c r="U50" s="140"/>
      <c r="V50" s="128"/>
      <c r="W50" s="128"/>
      <c r="X50" s="128" t="s">
        <v>526</v>
      </c>
      <c r="Y50" s="128"/>
      <c r="Z50" s="109"/>
      <c r="AA50" s="109"/>
      <c r="AB50" s="109"/>
      <c r="AC50" s="109"/>
      <c r="AD50" s="109"/>
      <c r="AE50" s="109"/>
      <c r="AF50" s="109"/>
      <c r="AG50" s="109"/>
      <c r="AH50" s="109"/>
      <c r="AI50" s="109"/>
      <c r="AJ50" s="109"/>
      <c r="AK50" s="109"/>
      <c r="AL50" s="109"/>
      <c r="AM50" s="109"/>
      <c r="AN50" s="109"/>
      <c r="AO50" s="109"/>
      <c r="AP50" s="109"/>
      <c r="AQ50" s="109"/>
      <c r="AR50" s="109"/>
      <c r="AS50" s="109"/>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row>
    <row r="51" spans="1:81" s="121" customFormat="1" ht="30">
      <c r="A51" s="134">
        <v>337</v>
      </c>
      <c r="B51" s="108"/>
      <c r="C51" s="108"/>
      <c r="D51" s="108"/>
      <c r="E51" s="108" t="s">
        <v>519</v>
      </c>
      <c r="F51" s="136" t="s">
        <v>686</v>
      </c>
      <c r="G51" s="136" t="s">
        <v>171</v>
      </c>
      <c r="H51" s="108" t="s">
        <v>331</v>
      </c>
      <c r="I51" s="108" t="s">
        <v>561</v>
      </c>
      <c r="J51" s="108"/>
      <c r="K51" s="108"/>
      <c r="L51" s="108"/>
      <c r="M51" s="108" t="s">
        <v>686</v>
      </c>
      <c r="N51" s="143" t="s">
        <v>687</v>
      </c>
      <c r="O51" s="145" t="s">
        <v>662</v>
      </c>
      <c r="P51" s="140"/>
      <c r="Q51" s="140"/>
      <c r="R51" s="140"/>
      <c r="S51" s="140"/>
      <c r="T51" s="140"/>
      <c r="U51" s="140"/>
      <c r="V51" s="128"/>
      <c r="W51" s="128"/>
      <c r="X51" s="128"/>
      <c r="Y51" s="128" t="s">
        <v>526</v>
      </c>
      <c r="Z51" s="109"/>
      <c r="AA51" s="109"/>
      <c r="AB51" s="109"/>
      <c r="AC51" s="109"/>
      <c r="AD51" s="109"/>
      <c r="AE51" s="109"/>
      <c r="AF51" s="109"/>
      <c r="AG51" s="109"/>
      <c r="AH51" s="109"/>
      <c r="AI51" s="109"/>
      <c r="AJ51" s="109"/>
      <c r="AK51" s="109"/>
      <c r="AL51" s="109"/>
      <c r="AM51" s="109"/>
      <c r="AN51" s="109"/>
      <c r="AO51" s="109"/>
      <c r="AP51" s="109"/>
      <c r="AQ51" s="109"/>
      <c r="AR51" s="109"/>
      <c r="AS51" s="109"/>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row>
    <row r="52" spans="1:81" s="121" customFormat="1" ht="30">
      <c r="A52" s="134">
        <v>338</v>
      </c>
      <c r="B52" s="108"/>
      <c r="C52" s="108"/>
      <c r="D52" s="108"/>
      <c r="E52" s="108" t="s">
        <v>519</v>
      </c>
      <c r="F52" s="136" t="s">
        <v>688</v>
      </c>
      <c r="G52" s="136" t="s">
        <v>172</v>
      </c>
      <c r="H52" s="108" t="s">
        <v>331</v>
      </c>
      <c r="I52" s="108" t="s">
        <v>561</v>
      </c>
      <c r="J52" s="108"/>
      <c r="K52" s="108"/>
      <c r="L52" s="108"/>
      <c r="M52" s="108" t="s">
        <v>688</v>
      </c>
      <c r="N52" s="143" t="s">
        <v>689</v>
      </c>
      <c r="O52" s="145" t="s">
        <v>662</v>
      </c>
      <c r="P52" s="140"/>
      <c r="Q52" s="140"/>
      <c r="R52" s="140"/>
      <c r="S52" s="140"/>
      <c r="T52" s="140"/>
      <c r="U52" s="140"/>
      <c r="V52" s="128"/>
      <c r="W52" s="128"/>
      <c r="X52" s="128"/>
      <c r="Y52" s="128" t="s">
        <v>526</v>
      </c>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row>
    <row r="53" spans="1:81" s="121" customFormat="1" ht="30">
      <c r="A53" s="134">
        <v>339</v>
      </c>
      <c r="B53" s="108"/>
      <c r="C53" s="108"/>
      <c r="D53" s="108"/>
      <c r="E53" s="108" t="s">
        <v>519</v>
      </c>
      <c r="F53" s="136" t="s">
        <v>690</v>
      </c>
      <c r="G53" s="136" t="s">
        <v>173</v>
      </c>
      <c r="H53" s="108" t="s">
        <v>331</v>
      </c>
      <c r="I53" s="108" t="s">
        <v>561</v>
      </c>
      <c r="J53" s="108"/>
      <c r="K53" s="108"/>
      <c r="L53" s="108"/>
      <c r="M53" s="108" t="s">
        <v>690</v>
      </c>
      <c r="N53" s="143" t="s">
        <v>691</v>
      </c>
      <c r="O53" s="145" t="s">
        <v>662</v>
      </c>
      <c r="P53" s="129"/>
      <c r="Q53" s="129"/>
      <c r="R53" s="129"/>
      <c r="S53" s="129"/>
      <c r="T53" s="129"/>
      <c r="U53" s="129"/>
      <c r="V53" s="123"/>
      <c r="W53" s="123"/>
      <c r="X53" s="123"/>
      <c r="Y53" s="123" t="s">
        <v>526</v>
      </c>
      <c r="Z53" s="109"/>
      <c r="AA53" s="109"/>
      <c r="AB53" s="109"/>
      <c r="AC53" s="109"/>
      <c r="AD53" s="109"/>
      <c r="AE53" s="109"/>
      <c r="AF53" s="109"/>
      <c r="AG53" s="109"/>
      <c r="AH53" s="109"/>
      <c r="AI53" s="109"/>
      <c r="AJ53" s="109"/>
      <c r="AK53" s="109"/>
      <c r="AL53" s="109"/>
      <c r="AM53" s="109"/>
      <c r="AN53" s="109"/>
      <c r="AO53" s="109"/>
      <c r="AP53" s="109"/>
      <c r="AQ53" s="109"/>
      <c r="AR53" s="109"/>
      <c r="AS53" s="109"/>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c r="CC53" s="109"/>
    </row>
    <row r="54" spans="1:81" s="121" customFormat="1" ht="30">
      <c r="A54" s="134">
        <v>340</v>
      </c>
      <c r="B54" s="108"/>
      <c r="C54" s="108"/>
      <c r="D54" s="108"/>
      <c r="E54" s="108" t="s">
        <v>519</v>
      </c>
      <c r="F54" s="136" t="s">
        <v>692</v>
      </c>
      <c r="G54" s="136" t="s">
        <v>174</v>
      </c>
      <c r="H54" s="108" t="s">
        <v>331</v>
      </c>
      <c r="I54" s="108" t="s">
        <v>693</v>
      </c>
      <c r="J54" s="108"/>
      <c r="K54" s="108"/>
      <c r="L54" s="108"/>
      <c r="M54" s="108" t="s">
        <v>692</v>
      </c>
      <c r="N54" s="143" t="s">
        <v>694</v>
      </c>
      <c r="O54" s="145" t="s">
        <v>662</v>
      </c>
      <c r="P54" s="129"/>
      <c r="Q54" s="129"/>
      <c r="R54" s="129"/>
      <c r="S54" s="129"/>
      <c r="T54" s="129"/>
      <c r="U54" s="129"/>
      <c r="V54" s="123"/>
      <c r="W54" s="123"/>
      <c r="X54" s="123"/>
      <c r="Y54" s="123" t="s">
        <v>526</v>
      </c>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row>
    <row r="55" spans="1:81" ht="33" customHeight="1">
      <c r="A55" s="134">
        <v>341</v>
      </c>
      <c r="B55" s="108"/>
      <c r="C55" s="108"/>
      <c r="D55" s="108"/>
      <c r="E55" s="108" t="s">
        <v>519</v>
      </c>
      <c r="F55" s="136" t="s">
        <v>695</v>
      </c>
      <c r="G55" s="136" t="s">
        <v>175</v>
      </c>
      <c r="H55" s="108" t="s">
        <v>669</v>
      </c>
      <c r="I55" s="108" t="s">
        <v>670</v>
      </c>
      <c r="J55" s="108"/>
      <c r="K55" s="108"/>
      <c r="L55" s="108"/>
      <c r="M55" s="108" t="s">
        <v>695</v>
      </c>
      <c r="N55" s="143" t="s">
        <v>696</v>
      </c>
      <c r="O55" s="145" t="s">
        <v>662</v>
      </c>
      <c r="P55" s="129"/>
      <c r="Q55" s="129"/>
      <c r="R55" s="129"/>
      <c r="S55" s="129"/>
      <c r="T55" s="129"/>
      <c r="U55" s="129"/>
      <c r="V55" s="123"/>
      <c r="W55" s="123"/>
      <c r="X55" s="123"/>
      <c r="Y55" s="123" t="s">
        <v>526</v>
      </c>
    </row>
    <row r="56" spans="1:81" ht="18.75">
      <c r="M56" s="109"/>
      <c r="N56" s="149"/>
      <c r="P56" s="150"/>
      <c r="Q56" s="150"/>
      <c r="R56" s="150"/>
      <c r="S56" s="150"/>
      <c r="T56" s="150"/>
      <c r="U56" s="150"/>
      <c r="V56" s="151"/>
      <c r="W56" s="151"/>
      <c r="X56" s="151"/>
      <c r="Y56" s="151"/>
    </row>
    <row r="57" spans="1:81" ht="18.75">
      <c r="M57" s="109"/>
      <c r="N57" s="149"/>
      <c r="P57" s="150"/>
      <c r="Q57" s="150"/>
      <c r="R57" s="150"/>
      <c r="S57" s="150"/>
      <c r="T57" s="150"/>
      <c r="U57" s="150"/>
      <c r="V57" s="151"/>
      <c r="W57" s="151"/>
      <c r="X57" s="151"/>
      <c r="Y57" s="151"/>
    </row>
    <row r="58" spans="1:81" ht="18.75">
      <c r="M58" s="109"/>
      <c r="N58" s="149"/>
      <c r="P58" s="150"/>
      <c r="Q58" s="150"/>
      <c r="R58" s="150"/>
      <c r="S58" s="150"/>
      <c r="T58" s="150"/>
      <c r="U58" s="150"/>
      <c r="V58" s="151"/>
      <c r="W58" s="151"/>
      <c r="X58" s="151"/>
      <c r="Y58" s="151"/>
    </row>
    <row r="59" spans="1:81" ht="18.75">
      <c r="M59" s="109"/>
      <c r="N59" s="149"/>
      <c r="P59" s="150"/>
      <c r="Q59" s="150"/>
      <c r="R59" s="150"/>
      <c r="S59" s="150"/>
      <c r="T59" s="150"/>
      <c r="U59" s="150"/>
      <c r="V59" s="151"/>
      <c r="W59" s="151"/>
      <c r="X59" s="151"/>
      <c r="Y59" s="151"/>
    </row>
    <row r="60" spans="1:81" ht="18.75">
      <c r="M60" s="109"/>
      <c r="N60" s="149"/>
      <c r="P60" s="150"/>
      <c r="Q60" s="150"/>
      <c r="R60" s="150"/>
      <c r="S60" s="150"/>
      <c r="T60" s="150"/>
      <c r="U60" s="150"/>
      <c r="V60" s="151"/>
      <c r="W60" s="151"/>
      <c r="X60" s="151"/>
      <c r="Y60" s="151"/>
    </row>
    <row r="61" spans="1:81" ht="18.75">
      <c r="M61" s="109"/>
      <c r="N61" s="149"/>
      <c r="P61" s="150"/>
      <c r="Q61" s="150"/>
      <c r="R61" s="150"/>
      <c r="S61" s="150"/>
      <c r="T61" s="150"/>
      <c r="U61" s="150"/>
      <c r="V61" s="151"/>
      <c r="W61" s="151"/>
      <c r="X61" s="151"/>
      <c r="Y61" s="151"/>
    </row>
    <row r="62" spans="1:81" ht="18.75">
      <c r="M62" s="109"/>
      <c r="N62" s="149"/>
      <c r="P62" s="150"/>
      <c r="Q62" s="150"/>
      <c r="R62" s="150"/>
      <c r="S62" s="150"/>
      <c r="T62" s="150"/>
      <c r="U62" s="150"/>
      <c r="V62" s="151"/>
      <c r="W62" s="151"/>
      <c r="X62" s="151"/>
      <c r="Y62" s="151"/>
    </row>
    <row r="63" spans="1:81" ht="18.75">
      <c r="M63" s="109"/>
      <c r="N63" s="149"/>
      <c r="P63" s="150"/>
      <c r="Q63" s="150"/>
      <c r="R63" s="150"/>
      <c r="S63" s="150"/>
      <c r="T63" s="150"/>
      <c r="U63" s="150"/>
      <c r="V63" s="151"/>
      <c r="W63" s="151"/>
      <c r="X63" s="151"/>
      <c r="Y63" s="151"/>
    </row>
    <row r="64" spans="1:81" ht="18.75">
      <c r="M64" s="109"/>
      <c r="N64" s="149"/>
      <c r="P64" s="150"/>
      <c r="Q64" s="150"/>
      <c r="R64" s="150"/>
      <c r="S64" s="150"/>
      <c r="T64" s="150"/>
      <c r="U64" s="150"/>
      <c r="V64" s="151"/>
      <c r="W64" s="151"/>
      <c r="X64" s="151"/>
      <c r="Y64" s="151"/>
    </row>
    <row r="65" spans="13:25" ht="18.75">
      <c r="M65" s="109"/>
      <c r="N65" s="149"/>
      <c r="P65" s="150"/>
      <c r="Q65" s="150"/>
      <c r="R65" s="150"/>
      <c r="S65" s="150"/>
      <c r="T65" s="150"/>
      <c r="U65" s="150"/>
      <c r="V65" s="151"/>
      <c r="W65" s="151"/>
      <c r="X65" s="151"/>
      <c r="Y65" s="151"/>
    </row>
    <row r="66" spans="13:25" ht="18.75">
      <c r="M66" s="109"/>
      <c r="N66" s="149"/>
      <c r="P66" s="150"/>
      <c r="Q66" s="150"/>
      <c r="R66" s="150"/>
      <c r="S66" s="150"/>
      <c r="T66" s="150"/>
      <c r="U66" s="150"/>
      <c r="V66" s="151"/>
      <c r="W66" s="151"/>
      <c r="X66" s="151"/>
      <c r="Y66" s="151"/>
    </row>
    <row r="67" spans="13:25" ht="18.75">
      <c r="M67" s="109"/>
      <c r="N67" s="149"/>
      <c r="P67" s="150"/>
      <c r="Q67" s="150"/>
      <c r="R67" s="150"/>
      <c r="S67" s="150"/>
      <c r="T67" s="150"/>
      <c r="U67" s="150"/>
      <c r="V67" s="151"/>
      <c r="W67" s="151"/>
      <c r="X67" s="151"/>
      <c r="Y67" s="151"/>
    </row>
    <row r="68" spans="13:25" ht="18.75">
      <c r="M68" s="109"/>
      <c r="N68" s="149"/>
      <c r="P68" s="150"/>
      <c r="Q68" s="150"/>
      <c r="R68" s="150"/>
      <c r="S68" s="150"/>
      <c r="T68" s="150"/>
      <c r="U68" s="150"/>
      <c r="V68" s="151"/>
      <c r="W68" s="151"/>
      <c r="X68" s="151"/>
      <c r="Y68" s="151"/>
    </row>
    <row r="69" spans="13:25" ht="18.75">
      <c r="M69" s="109"/>
      <c r="N69" s="149"/>
      <c r="P69" s="150"/>
      <c r="Q69" s="150"/>
      <c r="R69" s="150"/>
      <c r="S69" s="150"/>
      <c r="T69" s="150"/>
      <c r="U69" s="150"/>
      <c r="V69" s="151"/>
      <c r="W69" s="151"/>
      <c r="X69" s="151"/>
      <c r="Y69" s="151"/>
    </row>
    <row r="70" spans="13:25" ht="18.75">
      <c r="M70" s="109"/>
      <c r="N70" s="149"/>
      <c r="P70" s="150"/>
      <c r="Q70" s="150"/>
      <c r="R70" s="150"/>
      <c r="S70" s="150"/>
      <c r="T70" s="150"/>
      <c r="U70" s="150"/>
      <c r="V70" s="151"/>
      <c r="W70" s="151"/>
      <c r="X70" s="151"/>
      <c r="Y70" s="151"/>
    </row>
    <row r="71" spans="13:25" ht="18.75">
      <c r="M71" s="109"/>
      <c r="N71" s="149"/>
      <c r="P71" s="150"/>
      <c r="Q71" s="150"/>
      <c r="R71" s="150"/>
      <c r="S71" s="150"/>
      <c r="T71" s="150"/>
      <c r="U71" s="150"/>
      <c r="V71" s="151"/>
      <c r="W71" s="151"/>
      <c r="X71" s="151"/>
      <c r="Y71" s="151"/>
    </row>
    <row r="72" spans="13:25" ht="18.75">
      <c r="M72" s="109"/>
      <c r="N72" s="149"/>
      <c r="P72" s="150"/>
      <c r="Q72" s="150"/>
      <c r="R72" s="150"/>
      <c r="S72" s="150"/>
      <c r="T72" s="150"/>
      <c r="U72" s="150"/>
      <c r="V72" s="151"/>
      <c r="W72" s="151"/>
      <c r="X72" s="151"/>
      <c r="Y72" s="151"/>
    </row>
    <row r="73" spans="13:25" ht="18.75">
      <c r="M73" s="109"/>
      <c r="N73" s="149"/>
      <c r="P73" s="150"/>
      <c r="Q73" s="150"/>
      <c r="R73" s="150"/>
      <c r="S73" s="150"/>
      <c r="T73" s="150"/>
      <c r="U73" s="150"/>
      <c r="V73" s="151"/>
      <c r="W73" s="151"/>
      <c r="X73" s="151"/>
      <c r="Y73" s="151"/>
    </row>
    <row r="74" spans="13:25" ht="18.75">
      <c r="M74" s="109"/>
      <c r="N74" s="149"/>
      <c r="P74" s="150"/>
      <c r="Q74" s="150"/>
      <c r="R74" s="150"/>
      <c r="S74" s="150"/>
      <c r="T74" s="150"/>
      <c r="U74" s="150"/>
      <c r="V74" s="151"/>
      <c r="W74" s="151"/>
      <c r="X74" s="151"/>
      <c r="Y74" s="151"/>
    </row>
    <row r="75" spans="13:25" ht="18.75">
      <c r="M75" s="109"/>
      <c r="N75" s="149"/>
      <c r="P75" s="150"/>
      <c r="Q75" s="150"/>
      <c r="R75" s="150"/>
      <c r="S75" s="150"/>
      <c r="T75" s="150"/>
      <c r="U75" s="150"/>
      <c r="V75" s="151"/>
      <c r="W75" s="151"/>
      <c r="X75" s="151"/>
      <c r="Y75" s="151"/>
    </row>
    <row r="76" spans="13:25" ht="18.75">
      <c r="M76" s="109"/>
      <c r="N76" s="149"/>
      <c r="P76" s="150"/>
      <c r="Q76" s="150"/>
      <c r="R76" s="150"/>
      <c r="S76" s="150"/>
      <c r="T76" s="150"/>
      <c r="U76" s="150"/>
      <c r="V76" s="151"/>
      <c r="W76" s="151"/>
      <c r="X76" s="151"/>
      <c r="Y76" s="151"/>
    </row>
    <row r="77" spans="13:25" ht="18.75">
      <c r="M77" s="109"/>
      <c r="N77" s="149"/>
      <c r="P77" s="150"/>
      <c r="Q77" s="150"/>
      <c r="R77" s="150"/>
      <c r="S77" s="150"/>
      <c r="T77" s="150"/>
      <c r="U77" s="150"/>
      <c r="V77" s="151"/>
      <c r="W77" s="151"/>
      <c r="X77" s="151"/>
      <c r="Y77" s="151"/>
    </row>
    <row r="78" spans="13:25" ht="18.75">
      <c r="M78" s="109"/>
      <c r="N78" s="149"/>
      <c r="P78" s="150"/>
      <c r="Q78" s="150"/>
      <c r="R78" s="150"/>
      <c r="S78" s="150"/>
      <c r="T78" s="150"/>
      <c r="U78" s="150"/>
      <c r="V78" s="151"/>
      <c r="W78" s="151"/>
      <c r="X78" s="151"/>
      <c r="Y78" s="151"/>
    </row>
    <row r="79" spans="13:25" ht="18.75">
      <c r="M79" s="109"/>
      <c r="N79" s="149"/>
      <c r="P79" s="150"/>
      <c r="Q79" s="150"/>
      <c r="R79" s="150"/>
      <c r="S79" s="150"/>
      <c r="T79" s="150"/>
      <c r="U79" s="150"/>
      <c r="V79" s="151"/>
      <c r="W79" s="151"/>
      <c r="X79" s="151"/>
      <c r="Y79" s="151"/>
    </row>
    <row r="80" spans="13:25" ht="18.75">
      <c r="M80" s="109"/>
      <c r="N80" s="149"/>
      <c r="P80" s="150"/>
      <c r="Q80" s="150"/>
      <c r="R80" s="150"/>
      <c r="S80" s="150"/>
      <c r="T80" s="150"/>
      <c r="U80" s="150"/>
      <c r="V80" s="151"/>
      <c r="W80" s="151"/>
      <c r="X80" s="151"/>
      <c r="Y80" s="151"/>
    </row>
    <row r="81" spans="13:25" ht="18.75">
      <c r="M81" s="109"/>
      <c r="N81" s="149"/>
      <c r="P81" s="150"/>
      <c r="Q81" s="150"/>
      <c r="R81" s="150"/>
      <c r="S81" s="150"/>
      <c r="T81" s="150"/>
      <c r="U81" s="150"/>
      <c r="V81" s="151"/>
      <c r="W81" s="151"/>
      <c r="X81" s="151"/>
      <c r="Y81" s="151"/>
    </row>
    <row r="82" spans="13:25" ht="18.75">
      <c r="M82" s="109"/>
      <c r="N82" s="149"/>
      <c r="P82" s="150"/>
      <c r="Q82" s="150"/>
      <c r="R82" s="150"/>
      <c r="S82" s="150"/>
      <c r="T82" s="150"/>
      <c r="U82" s="150"/>
      <c r="V82" s="151"/>
      <c r="W82" s="151"/>
      <c r="X82" s="151"/>
      <c r="Y82" s="151"/>
    </row>
    <row r="83" spans="13:25" ht="18.75">
      <c r="M83" s="109"/>
      <c r="N83" s="149"/>
      <c r="P83" s="150"/>
      <c r="Q83" s="150"/>
      <c r="R83" s="150"/>
      <c r="S83" s="150"/>
      <c r="T83" s="150"/>
      <c r="U83" s="150"/>
      <c r="V83" s="151"/>
      <c r="W83" s="151"/>
      <c r="X83" s="151"/>
      <c r="Y83" s="151"/>
    </row>
    <row r="84" spans="13:25" ht="18.75">
      <c r="M84" s="109"/>
      <c r="N84" s="149"/>
      <c r="P84" s="150"/>
      <c r="Q84" s="150"/>
      <c r="R84" s="150"/>
      <c r="S84" s="150"/>
      <c r="T84" s="150"/>
      <c r="U84" s="150"/>
      <c r="V84" s="151"/>
      <c r="W84" s="151"/>
      <c r="X84" s="151"/>
      <c r="Y84" s="151"/>
    </row>
    <row r="85" spans="13:25" ht="18.75">
      <c r="M85" s="109"/>
      <c r="N85" s="149"/>
      <c r="P85" s="150"/>
      <c r="Q85" s="150"/>
      <c r="R85" s="150"/>
      <c r="S85" s="150"/>
      <c r="T85" s="150"/>
      <c r="U85" s="150"/>
      <c r="V85" s="151"/>
      <c r="W85" s="151"/>
      <c r="X85" s="151"/>
      <c r="Y85" s="151"/>
    </row>
    <row r="86" spans="13:25" ht="18.75">
      <c r="M86" s="109"/>
      <c r="N86" s="149"/>
      <c r="P86" s="150"/>
      <c r="Q86" s="150"/>
      <c r="R86" s="150"/>
      <c r="S86" s="150"/>
      <c r="T86" s="150"/>
      <c r="U86" s="150"/>
      <c r="V86" s="151"/>
      <c r="W86" s="151"/>
      <c r="X86" s="151"/>
      <c r="Y86" s="151"/>
    </row>
    <row r="87" spans="13:25" ht="18.75">
      <c r="M87" s="109"/>
      <c r="N87" s="149"/>
      <c r="P87" s="150"/>
      <c r="Q87" s="150"/>
      <c r="R87" s="150"/>
      <c r="S87" s="150"/>
      <c r="T87" s="150"/>
      <c r="U87" s="150"/>
      <c r="V87" s="151"/>
      <c r="W87" s="151"/>
      <c r="X87" s="151"/>
      <c r="Y87" s="151"/>
    </row>
    <row r="88" spans="13:25" ht="18.75">
      <c r="M88" s="109"/>
      <c r="N88" s="149"/>
      <c r="P88" s="150"/>
      <c r="Q88" s="150"/>
      <c r="R88" s="150"/>
      <c r="S88" s="150"/>
      <c r="T88" s="150"/>
      <c r="U88" s="150"/>
      <c r="V88" s="151"/>
      <c r="W88" s="151"/>
      <c r="X88" s="151"/>
      <c r="Y88" s="151"/>
    </row>
    <row r="89" spans="13:25" ht="18.75">
      <c r="M89" s="109"/>
      <c r="N89" s="149"/>
      <c r="P89" s="150"/>
      <c r="Q89" s="150"/>
      <c r="R89" s="150"/>
      <c r="S89" s="150"/>
      <c r="T89" s="150"/>
      <c r="U89" s="150"/>
      <c r="V89" s="151"/>
      <c r="W89" s="151"/>
      <c r="X89" s="151"/>
      <c r="Y89" s="151"/>
    </row>
    <row r="90" spans="13:25" ht="18.75">
      <c r="M90" s="109"/>
      <c r="N90" s="149"/>
      <c r="P90" s="150"/>
      <c r="Q90" s="150"/>
      <c r="R90" s="150"/>
      <c r="S90" s="150"/>
      <c r="T90" s="150"/>
      <c r="U90" s="150"/>
      <c r="V90" s="151"/>
      <c r="W90" s="151"/>
      <c r="X90" s="151"/>
      <c r="Y90" s="151"/>
    </row>
    <row r="91" spans="13:25" ht="18.75">
      <c r="M91" s="109"/>
      <c r="N91" s="149"/>
      <c r="P91" s="150"/>
      <c r="Q91" s="150"/>
      <c r="R91" s="150"/>
      <c r="S91" s="150"/>
      <c r="T91" s="150"/>
      <c r="U91" s="150"/>
      <c r="V91" s="151"/>
      <c r="W91" s="151"/>
      <c r="X91" s="151"/>
      <c r="Y91" s="151"/>
    </row>
    <row r="92" spans="13:25" ht="18.75">
      <c r="M92" s="109"/>
      <c r="N92" s="149"/>
      <c r="P92" s="150"/>
      <c r="Q92" s="150"/>
      <c r="R92" s="150"/>
      <c r="S92" s="150"/>
      <c r="T92" s="150"/>
      <c r="U92" s="150"/>
      <c r="V92" s="151"/>
      <c r="W92" s="151"/>
      <c r="X92" s="151"/>
      <c r="Y92" s="151"/>
    </row>
    <row r="93" spans="13:25" ht="18.75">
      <c r="M93" s="109"/>
      <c r="N93" s="149"/>
      <c r="P93" s="150"/>
      <c r="Q93" s="150"/>
      <c r="R93" s="150"/>
      <c r="S93" s="150"/>
      <c r="T93" s="150"/>
      <c r="U93" s="150"/>
      <c r="V93" s="151"/>
      <c r="W93" s="151"/>
      <c r="X93" s="151"/>
      <c r="Y93" s="151"/>
    </row>
    <row r="94" spans="13:25" ht="18.75">
      <c r="M94" s="109"/>
      <c r="N94" s="149"/>
      <c r="P94" s="150"/>
      <c r="Q94" s="150"/>
      <c r="R94" s="150"/>
      <c r="S94" s="150"/>
      <c r="T94" s="150"/>
      <c r="U94" s="150"/>
      <c r="V94" s="151"/>
      <c r="W94" s="151"/>
      <c r="X94" s="151"/>
      <c r="Y94" s="151"/>
    </row>
    <row r="95" spans="13:25" ht="18.75">
      <c r="M95" s="109"/>
      <c r="N95" s="149"/>
      <c r="P95" s="150"/>
      <c r="Q95" s="150"/>
      <c r="R95" s="150"/>
      <c r="S95" s="150"/>
      <c r="T95" s="150"/>
      <c r="U95" s="150"/>
      <c r="V95" s="151"/>
      <c r="W95" s="151"/>
      <c r="X95" s="151"/>
      <c r="Y95" s="151"/>
    </row>
    <row r="96" spans="13:25" ht="18.75">
      <c r="M96" s="109"/>
      <c r="N96" s="149"/>
      <c r="P96" s="150"/>
      <c r="Q96" s="150"/>
      <c r="R96" s="150"/>
      <c r="S96" s="150"/>
      <c r="T96" s="150"/>
      <c r="U96" s="150"/>
      <c r="V96" s="151"/>
      <c r="W96" s="151"/>
      <c r="X96" s="151"/>
      <c r="Y96" s="151"/>
    </row>
    <row r="97" spans="13:25" ht="18.75">
      <c r="M97" s="109"/>
      <c r="N97" s="149"/>
      <c r="P97" s="150"/>
      <c r="Q97" s="150"/>
      <c r="R97" s="150"/>
      <c r="S97" s="150"/>
      <c r="T97" s="150"/>
      <c r="U97" s="150"/>
      <c r="V97" s="151"/>
      <c r="W97" s="151"/>
      <c r="X97" s="151"/>
      <c r="Y97" s="151"/>
    </row>
    <row r="98" spans="13:25" ht="18.75">
      <c r="M98" s="109"/>
      <c r="N98" s="149"/>
      <c r="P98" s="150"/>
      <c r="Q98" s="150"/>
      <c r="R98" s="150"/>
      <c r="S98" s="150"/>
      <c r="T98" s="150"/>
      <c r="U98" s="150"/>
      <c r="V98" s="151"/>
      <c r="W98" s="151"/>
      <c r="X98" s="151"/>
      <c r="Y98" s="151"/>
    </row>
    <row r="99" spans="13:25" ht="18.75">
      <c r="M99" s="109"/>
      <c r="N99" s="149"/>
      <c r="P99" s="150"/>
      <c r="Q99" s="150"/>
      <c r="R99" s="150"/>
      <c r="S99" s="150"/>
      <c r="T99" s="150"/>
      <c r="U99" s="150"/>
      <c r="V99" s="151"/>
      <c r="W99" s="151"/>
      <c r="X99" s="151"/>
      <c r="Y99" s="151"/>
    </row>
    <row r="100" spans="13:25" ht="18.75">
      <c r="M100" s="109"/>
      <c r="N100" s="149"/>
      <c r="P100" s="150"/>
      <c r="Q100" s="150"/>
      <c r="R100" s="150"/>
      <c r="S100" s="150"/>
      <c r="T100" s="150"/>
      <c r="U100" s="150"/>
      <c r="V100" s="151"/>
      <c r="W100" s="151"/>
      <c r="X100" s="151"/>
      <c r="Y100" s="151"/>
    </row>
    <row r="101" spans="13:25" ht="18.75">
      <c r="M101" s="109"/>
      <c r="N101" s="149"/>
      <c r="P101" s="150"/>
      <c r="Q101" s="150"/>
      <c r="R101" s="150"/>
      <c r="S101" s="150"/>
      <c r="T101" s="150"/>
      <c r="U101" s="150"/>
      <c r="V101" s="151"/>
      <c r="W101" s="151"/>
      <c r="X101" s="151"/>
      <c r="Y101" s="151"/>
    </row>
    <row r="102" spans="13:25" ht="18.75">
      <c r="M102" s="109"/>
      <c r="N102" s="149"/>
      <c r="P102" s="150"/>
      <c r="Q102" s="150"/>
      <c r="R102" s="150"/>
      <c r="S102" s="150"/>
      <c r="T102" s="150"/>
      <c r="U102" s="150"/>
      <c r="V102" s="151"/>
      <c r="W102" s="151"/>
      <c r="X102" s="151"/>
      <c r="Y102" s="151"/>
    </row>
    <row r="103" spans="13:25" ht="18.75">
      <c r="M103" s="109"/>
      <c r="N103" s="149"/>
      <c r="P103" s="150"/>
      <c r="Q103" s="150"/>
      <c r="R103" s="150"/>
      <c r="S103" s="150"/>
      <c r="T103" s="150"/>
      <c r="U103" s="150"/>
      <c r="V103" s="151"/>
      <c r="W103" s="151"/>
      <c r="X103" s="151"/>
      <c r="Y103" s="151"/>
    </row>
    <row r="104" spans="13:25" ht="18.75">
      <c r="M104" s="109"/>
      <c r="N104" s="149"/>
      <c r="P104" s="150"/>
      <c r="Q104" s="150"/>
      <c r="R104" s="150"/>
      <c r="S104" s="150"/>
      <c r="T104" s="150"/>
      <c r="U104" s="150"/>
      <c r="V104" s="151"/>
      <c r="W104" s="151"/>
      <c r="X104" s="151"/>
      <c r="Y104" s="151"/>
    </row>
    <row r="105" spans="13:25" ht="18.75">
      <c r="M105" s="109"/>
      <c r="N105" s="149"/>
      <c r="P105" s="150"/>
      <c r="Q105" s="150"/>
      <c r="R105" s="150"/>
      <c r="S105" s="150"/>
      <c r="T105" s="150"/>
      <c r="U105" s="150"/>
      <c r="V105" s="151"/>
      <c r="W105" s="151"/>
      <c r="X105" s="151"/>
      <c r="Y105" s="151"/>
    </row>
    <row r="106" spans="13:25" ht="18.75">
      <c r="M106" s="109"/>
      <c r="N106" s="149"/>
      <c r="P106" s="150"/>
      <c r="Q106" s="150"/>
      <c r="R106" s="150"/>
      <c r="S106" s="150"/>
      <c r="T106" s="150"/>
      <c r="U106" s="150"/>
      <c r="V106" s="151"/>
      <c r="W106" s="151"/>
      <c r="X106" s="151"/>
      <c r="Y106" s="151"/>
    </row>
    <row r="107" spans="13:25" ht="18.75">
      <c r="M107" s="109"/>
      <c r="N107" s="149"/>
      <c r="P107" s="150"/>
      <c r="Q107" s="150"/>
      <c r="R107" s="150"/>
      <c r="S107" s="150"/>
      <c r="T107" s="150"/>
      <c r="U107" s="150"/>
      <c r="V107" s="151"/>
      <c r="W107" s="151"/>
      <c r="X107" s="151"/>
      <c r="Y107" s="151"/>
    </row>
    <row r="108" spans="13:25" ht="18.75">
      <c r="M108" s="109"/>
      <c r="N108" s="149"/>
      <c r="P108" s="150"/>
      <c r="Q108" s="150"/>
      <c r="R108" s="150"/>
      <c r="S108" s="150"/>
      <c r="T108" s="150"/>
      <c r="U108" s="150"/>
      <c r="V108" s="151"/>
      <c r="W108" s="151"/>
      <c r="X108" s="151"/>
      <c r="Y108" s="151"/>
    </row>
    <row r="109" spans="13:25" ht="18.75">
      <c r="M109" s="109"/>
      <c r="N109" s="149"/>
      <c r="P109" s="150"/>
      <c r="Q109" s="150"/>
      <c r="R109" s="150"/>
      <c r="S109" s="150"/>
      <c r="T109" s="150"/>
      <c r="U109" s="150"/>
      <c r="V109" s="151"/>
      <c r="W109" s="151"/>
      <c r="X109" s="151"/>
      <c r="Y109" s="151"/>
    </row>
    <row r="110" spans="13:25" ht="18.75">
      <c r="M110" s="109"/>
      <c r="N110" s="149"/>
      <c r="P110" s="150"/>
      <c r="Q110" s="150"/>
      <c r="R110" s="150"/>
      <c r="S110" s="150"/>
      <c r="T110" s="150"/>
      <c r="U110" s="150"/>
      <c r="V110" s="151"/>
      <c r="W110" s="151"/>
      <c r="X110" s="151"/>
      <c r="Y110" s="151"/>
    </row>
    <row r="111" spans="13:25" ht="18.75">
      <c r="M111" s="109"/>
      <c r="N111" s="149"/>
      <c r="P111" s="150"/>
      <c r="Q111" s="150"/>
      <c r="R111" s="150"/>
      <c r="S111" s="150"/>
      <c r="T111" s="150"/>
      <c r="U111" s="150"/>
      <c r="V111" s="151"/>
      <c r="W111" s="151"/>
      <c r="X111" s="151"/>
      <c r="Y111" s="151"/>
    </row>
    <row r="112" spans="13:25" ht="18.75">
      <c r="M112" s="109"/>
      <c r="N112" s="149"/>
      <c r="P112" s="150"/>
      <c r="Q112" s="150"/>
      <c r="R112" s="150"/>
      <c r="S112" s="150"/>
      <c r="T112" s="150"/>
      <c r="U112" s="150"/>
      <c r="V112" s="151"/>
      <c r="W112" s="151"/>
      <c r="X112" s="151"/>
      <c r="Y112" s="151"/>
    </row>
    <row r="113" spans="13:25" ht="18.75">
      <c r="M113" s="109"/>
      <c r="N113" s="149"/>
      <c r="P113" s="150"/>
      <c r="Q113" s="150"/>
      <c r="R113" s="150"/>
      <c r="S113" s="150"/>
      <c r="T113" s="150"/>
      <c r="U113" s="150"/>
      <c r="V113" s="151"/>
      <c r="W113" s="151"/>
      <c r="X113" s="151"/>
      <c r="Y113" s="151"/>
    </row>
    <row r="114" spans="13:25" ht="18.75">
      <c r="M114" s="109"/>
      <c r="N114" s="149"/>
      <c r="P114" s="150"/>
      <c r="Q114" s="150"/>
      <c r="R114" s="150"/>
      <c r="S114" s="150"/>
      <c r="T114" s="150"/>
      <c r="U114" s="150"/>
      <c r="V114" s="151"/>
      <c r="W114" s="151"/>
      <c r="X114" s="151"/>
      <c r="Y114" s="151"/>
    </row>
    <row r="115" spans="13:25" ht="18.75">
      <c r="M115" s="109"/>
      <c r="N115" s="149"/>
      <c r="P115" s="150"/>
      <c r="Q115" s="150"/>
      <c r="R115" s="150"/>
      <c r="S115" s="150"/>
      <c r="T115" s="150"/>
      <c r="U115" s="150"/>
      <c r="V115" s="151"/>
      <c r="W115" s="151"/>
      <c r="X115" s="151"/>
      <c r="Y115" s="151"/>
    </row>
    <row r="116" spans="13:25" ht="18.75">
      <c r="M116" s="109"/>
      <c r="N116" s="149"/>
      <c r="P116" s="150"/>
      <c r="Q116" s="150"/>
      <c r="R116" s="150"/>
      <c r="S116" s="150"/>
      <c r="T116" s="150"/>
      <c r="U116" s="150"/>
      <c r="V116" s="151"/>
      <c r="W116" s="151"/>
      <c r="X116" s="151"/>
      <c r="Y116" s="151"/>
    </row>
    <row r="117" spans="13:25" ht="18.75">
      <c r="M117" s="109"/>
      <c r="N117" s="149"/>
      <c r="P117" s="150"/>
      <c r="Q117" s="150"/>
      <c r="R117" s="150"/>
      <c r="S117" s="150"/>
      <c r="T117" s="150"/>
      <c r="U117" s="150"/>
      <c r="V117" s="151"/>
      <c r="W117" s="151"/>
      <c r="X117" s="151"/>
      <c r="Y117" s="151"/>
    </row>
    <row r="118" spans="13:25" ht="18.75">
      <c r="M118" s="109"/>
      <c r="N118" s="149"/>
      <c r="P118" s="150"/>
      <c r="Q118" s="150"/>
      <c r="R118" s="150"/>
      <c r="S118" s="150"/>
      <c r="T118" s="150"/>
      <c r="U118" s="150"/>
      <c r="V118" s="151"/>
      <c r="W118" s="151"/>
      <c r="X118" s="151"/>
      <c r="Y118" s="151"/>
    </row>
    <row r="119" spans="13:25" ht="18.75">
      <c r="M119" s="109"/>
      <c r="N119" s="149"/>
      <c r="P119" s="150"/>
      <c r="Q119" s="150"/>
      <c r="R119" s="150"/>
      <c r="S119" s="150"/>
      <c r="T119" s="150"/>
      <c r="U119" s="150"/>
      <c r="V119" s="151"/>
      <c r="W119" s="151"/>
      <c r="X119" s="151"/>
      <c r="Y119" s="151"/>
    </row>
    <row r="120" spans="13:25" ht="18.75">
      <c r="M120" s="109"/>
      <c r="N120" s="149"/>
      <c r="P120" s="150"/>
      <c r="Q120" s="150"/>
      <c r="R120" s="150"/>
      <c r="S120" s="150"/>
      <c r="T120" s="150"/>
      <c r="U120" s="150"/>
      <c r="V120" s="151"/>
      <c r="W120" s="151"/>
      <c r="X120" s="151"/>
      <c r="Y120" s="151"/>
    </row>
    <row r="121" spans="13:25" ht="18.75">
      <c r="M121" s="109"/>
      <c r="N121" s="149"/>
      <c r="P121" s="150"/>
      <c r="Q121" s="150"/>
      <c r="R121" s="150"/>
      <c r="S121" s="150"/>
      <c r="T121" s="150"/>
      <c r="U121" s="150"/>
      <c r="V121" s="151"/>
      <c r="W121" s="151"/>
      <c r="X121" s="151"/>
      <c r="Y121" s="151"/>
    </row>
    <row r="122" spans="13:25" ht="18.75">
      <c r="M122" s="109"/>
      <c r="N122" s="149"/>
      <c r="P122" s="150"/>
      <c r="Q122" s="150"/>
      <c r="R122" s="150"/>
      <c r="S122" s="150"/>
      <c r="T122" s="150"/>
      <c r="U122" s="150"/>
      <c r="V122" s="151"/>
      <c r="W122" s="151"/>
      <c r="X122" s="151"/>
      <c r="Y122" s="151"/>
    </row>
    <row r="123" spans="13:25" ht="18.75">
      <c r="M123" s="109"/>
      <c r="N123" s="149"/>
      <c r="P123" s="150"/>
      <c r="Q123" s="150"/>
      <c r="R123" s="150"/>
      <c r="S123" s="150"/>
      <c r="T123" s="150"/>
      <c r="U123" s="150"/>
      <c r="V123" s="151"/>
      <c r="W123" s="151"/>
      <c r="X123" s="151"/>
      <c r="Y123" s="151"/>
    </row>
    <row r="124" spans="13:25" ht="18.75">
      <c r="M124" s="109"/>
      <c r="N124" s="149"/>
      <c r="P124" s="150"/>
      <c r="Q124" s="150"/>
      <c r="R124" s="150"/>
      <c r="S124" s="150"/>
      <c r="T124" s="150"/>
      <c r="U124" s="150"/>
      <c r="V124" s="151"/>
      <c r="W124" s="151"/>
      <c r="X124" s="151"/>
      <c r="Y124" s="151"/>
    </row>
    <row r="125" spans="13:25" ht="18.75">
      <c r="M125" s="109"/>
      <c r="N125" s="149"/>
      <c r="P125" s="150"/>
      <c r="Q125" s="150"/>
      <c r="R125" s="150"/>
      <c r="S125" s="150"/>
      <c r="T125" s="150"/>
      <c r="U125" s="150"/>
      <c r="V125" s="151"/>
      <c r="W125" s="151"/>
      <c r="X125" s="151"/>
      <c r="Y125" s="151"/>
    </row>
    <row r="126" spans="13:25" ht="18.75">
      <c r="M126" s="109"/>
      <c r="N126" s="149"/>
      <c r="P126" s="150"/>
      <c r="Q126" s="150"/>
      <c r="R126" s="150"/>
      <c r="S126" s="150"/>
      <c r="T126" s="150"/>
      <c r="U126" s="150"/>
      <c r="V126" s="151"/>
      <c r="W126" s="151"/>
      <c r="X126" s="151"/>
      <c r="Y126" s="151"/>
    </row>
    <row r="127" spans="13:25" ht="18.75">
      <c r="M127" s="109"/>
      <c r="N127" s="149"/>
      <c r="P127" s="150"/>
      <c r="Q127" s="150"/>
      <c r="R127" s="150"/>
      <c r="S127" s="150"/>
      <c r="T127" s="150"/>
      <c r="U127" s="150"/>
      <c r="V127" s="151"/>
      <c r="W127" s="151"/>
      <c r="X127" s="151"/>
      <c r="Y127" s="151"/>
    </row>
    <row r="128" spans="13:25" ht="18.75">
      <c r="M128" s="109"/>
      <c r="N128" s="149"/>
      <c r="P128" s="150"/>
      <c r="Q128" s="150"/>
      <c r="R128" s="150"/>
      <c r="S128" s="150"/>
      <c r="T128" s="150"/>
      <c r="U128" s="150"/>
      <c r="V128" s="151"/>
      <c r="W128" s="151"/>
      <c r="X128" s="151"/>
      <c r="Y128" s="151"/>
    </row>
    <row r="129" spans="13:25" ht="18.75">
      <c r="M129" s="109"/>
      <c r="N129" s="149"/>
      <c r="P129" s="150"/>
      <c r="Q129" s="150"/>
      <c r="R129" s="150"/>
      <c r="S129" s="150"/>
      <c r="T129" s="150"/>
      <c r="U129" s="150"/>
      <c r="V129" s="151"/>
      <c r="W129" s="151"/>
      <c r="X129" s="151"/>
      <c r="Y129" s="151"/>
    </row>
    <row r="130" spans="13:25" ht="18.75">
      <c r="M130" s="109"/>
      <c r="N130" s="149"/>
      <c r="P130" s="150"/>
      <c r="Q130" s="150"/>
      <c r="R130" s="150"/>
      <c r="S130" s="150"/>
      <c r="T130" s="150"/>
      <c r="U130" s="150"/>
      <c r="V130" s="151"/>
      <c r="W130" s="151"/>
      <c r="X130" s="151"/>
      <c r="Y130" s="151"/>
    </row>
    <row r="131" spans="13:25" ht="18.75">
      <c r="M131" s="109"/>
      <c r="N131" s="149"/>
      <c r="P131" s="150"/>
      <c r="Q131" s="150"/>
      <c r="R131" s="150"/>
      <c r="S131" s="150"/>
      <c r="T131" s="150"/>
      <c r="U131" s="150"/>
      <c r="V131" s="151"/>
      <c r="W131" s="151"/>
      <c r="X131" s="151"/>
      <c r="Y131" s="151"/>
    </row>
    <row r="132" spans="13:25" ht="18.75">
      <c r="M132" s="109"/>
      <c r="N132" s="149"/>
      <c r="P132" s="150"/>
      <c r="Q132" s="150"/>
      <c r="R132" s="150"/>
      <c r="S132" s="150"/>
      <c r="T132" s="150"/>
      <c r="U132" s="150"/>
      <c r="V132" s="151"/>
      <c r="W132" s="151"/>
      <c r="X132" s="151"/>
      <c r="Y132" s="151"/>
    </row>
    <row r="133" spans="13:25" ht="18.75">
      <c r="M133" s="109"/>
      <c r="N133" s="149"/>
      <c r="P133" s="150"/>
      <c r="Q133" s="150"/>
      <c r="R133" s="150"/>
      <c r="S133" s="150"/>
      <c r="T133" s="150"/>
      <c r="U133" s="150"/>
      <c r="V133" s="151"/>
      <c r="W133" s="151"/>
      <c r="X133" s="151"/>
      <c r="Y133" s="151"/>
    </row>
    <row r="134" spans="13:25" ht="18.75">
      <c r="M134" s="109"/>
      <c r="N134" s="149"/>
      <c r="P134" s="150"/>
      <c r="Q134" s="150"/>
      <c r="R134" s="150"/>
      <c r="S134" s="150"/>
      <c r="T134" s="150"/>
      <c r="U134" s="150"/>
      <c r="V134" s="151"/>
      <c r="W134" s="151"/>
      <c r="X134" s="151"/>
      <c r="Y134" s="151"/>
    </row>
    <row r="135" spans="13:25" ht="18.75">
      <c r="M135" s="109"/>
      <c r="N135" s="149"/>
      <c r="P135" s="150"/>
      <c r="Q135" s="150"/>
      <c r="R135" s="150"/>
      <c r="S135" s="150"/>
      <c r="T135" s="150"/>
      <c r="U135" s="150"/>
      <c r="V135" s="151"/>
      <c r="W135" s="151"/>
      <c r="X135" s="151"/>
      <c r="Y135" s="151"/>
    </row>
    <row r="136" spans="13:25" ht="18.75">
      <c r="M136" s="109"/>
      <c r="N136" s="149"/>
      <c r="P136" s="150"/>
      <c r="Q136" s="150"/>
      <c r="R136" s="150"/>
      <c r="S136" s="150"/>
      <c r="T136" s="150"/>
      <c r="U136" s="150"/>
      <c r="V136" s="151"/>
      <c r="W136" s="151"/>
      <c r="X136" s="151"/>
      <c r="Y136" s="151"/>
    </row>
    <row r="137" spans="13:25" ht="18.75">
      <c r="M137" s="109"/>
      <c r="N137" s="149"/>
      <c r="P137" s="150"/>
      <c r="Q137" s="150"/>
      <c r="R137" s="150"/>
      <c r="S137" s="150"/>
      <c r="T137" s="150"/>
      <c r="U137" s="150"/>
      <c r="V137" s="151"/>
      <c r="W137" s="151"/>
      <c r="X137" s="151"/>
      <c r="Y137" s="151"/>
    </row>
    <row r="138" spans="13:25" ht="18.75">
      <c r="M138" s="109"/>
      <c r="N138" s="149"/>
      <c r="P138" s="150"/>
      <c r="Q138" s="150"/>
      <c r="R138" s="150"/>
      <c r="S138" s="150"/>
      <c r="T138" s="150"/>
      <c r="U138" s="150"/>
      <c r="V138" s="151"/>
      <c r="W138" s="151"/>
      <c r="X138" s="151"/>
      <c r="Y138" s="151"/>
    </row>
    <row r="139" spans="13:25" ht="18.75">
      <c r="M139" s="109"/>
      <c r="N139" s="149"/>
      <c r="P139" s="150"/>
      <c r="Q139" s="150"/>
      <c r="R139" s="150"/>
      <c r="S139" s="150"/>
      <c r="T139" s="150"/>
      <c r="U139" s="150"/>
      <c r="V139" s="151"/>
      <c r="W139" s="151"/>
      <c r="X139" s="151"/>
      <c r="Y139" s="151"/>
    </row>
    <row r="140" spans="13:25" ht="18.75">
      <c r="M140" s="109"/>
      <c r="N140" s="149"/>
      <c r="P140" s="150"/>
      <c r="Q140" s="150"/>
      <c r="R140" s="150"/>
      <c r="S140" s="150"/>
      <c r="T140" s="150"/>
      <c r="U140" s="150"/>
      <c r="V140" s="151"/>
      <c r="W140" s="151"/>
      <c r="X140" s="151"/>
      <c r="Y140" s="151"/>
    </row>
    <row r="141" spans="13:25" ht="18.75">
      <c r="M141" s="109"/>
      <c r="N141" s="149"/>
      <c r="P141" s="150"/>
      <c r="Q141" s="150"/>
      <c r="R141" s="150"/>
      <c r="S141" s="150"/>
      <c r="T141" s="150"/>
      <c r="U141" s="150"/>
      <c r="V141" s="151"/>
      <c r="W141" s="151"/>
      <c r="X141" s="151"/>
      <c r="Y141" s="151"/>
    </row>
    <row r="142" spans="13:25" ht="18.75">
      <c r="M142" s="109"/>
      <c r="N142" s="149"/>
      <c r="P142" s="150"/>
      <c r="Q142" s="150"/>
      <c r="R142" s="150"/>
      <c r="S142" s="150"/>
      <c r="T142" s="150"/>
      <c r="U142" s="150"/>
      <c r="V142" s="151"/>
      <c r="W142" s="151"/>
      <c r="X142" s="151"/>
      <c r="Y142" s="151"/>
    </row>
    <row r="143" spans="13:25" ht="18.75">
      <c r="M143" s="109"/>
      <c r="N143" s="149"/>
      <c r="P143" s="150"/>
      <c r="Q143" s="150"/>
      <c r="R143" s="150"/>
      <c r="S143" s="150"/>
      <c r="T143" s="150"/>
      <c r="U143" s="150"/>
      <c r="V143" s="151"/>
      <c r="W143" s="151"/>
      <c r="X143" s="151"/>
      <c r="Y143" s="151"/>
    </row>
    <row r="144" spans="13:25" ht="18.75">
      <c r="M144" s="109"/>
      <c r="N144" s="149"/>
      <c r="P144" s="150"/>
      <c r="Q144" s="150"/>
      <c r="R144" s="150"/>
      <c r="S144" s="150"/>
      <c r="T144" s="150"/>
      <c r="U144" s="150"/>
      <c r="V144" s="151"/>
      <c r="W144" s="151"/>
      <c r="X144" s="151"/>
      <c r="Y144" s="151"/>
    </row>
    <row r="145" spans="13:25" ht="18.75">
      <c r="M145" s="109"/>
      <c r="N145" s="149"/>
      <c r="P145" s="150"/>
      <c r="Q145" s="150"/>
      <c r="R145" s="150"/>
      <c r="S145" s="150"/>
      <c r="T145" s="150"/>
      <c r="U145" s="150"/>
      <c r="V145" s="151"/>
      <c r="W145" s="151"/>
      <c r="X145" s="151"/>
      <c r="Y145" s="151"/>
    </row>
    <row r="146" spans="13:25" ht="18.75">
      <c r="M146" s="109"/>
      <c r="N146" s="149"/>
      <c r="P146" s="150"/>
      <c r="Q146" s="150"/>
      <c r="R146" s="150"/>
      <c r="S146" s="150"/>
      <c r="T146" s="150"/>
      <c r="U146" s="150"/>
      <c r="V146" s="151"/>
      <c r="W146" s="151"/>
      <c r="X146" s="151"/>
      <c r="Y146" s="151"/>
    </row>
    <row r="147" spans="13:25" ht="18.75">
      <c r="M147" s="109"/>
      <c r="N147" s="149"/>
      <c r="P147" s="150"/>
      <c r="Q147" s="150"/>
      <c r="R147" s="150"/>
      <c r="S147" s="150"/>
      <c r="T147" s="150"/>
      <c r="U147" s="150"/>
      <c r="V147" s="151"/>
      <c r="W147" s="151"/>
      <c r="X147" s="151"/>
      <c r="Y147" s="151"/>
    </row>
    <row r="148" spans="13:25" ht="18.75">
      <c r="M148" s="109"/>
      <c r="N148" s="149"/>
      <c r="P148" s="150"/>
      <c r="Q148" s="150"/>
      <c r="R148" s="150"/>
      <c r="S148" s="150"/>
      <c r="T148" s="150"/>
      <c r="U148" s="150"/>
      <c r="V148" s="151"/>
      <c r="W148" s="151"/>
      <c r="X148" s="151"/>
      <c r="Y148" s="151"/>
    </row>
    <row r="149" spans="13:25" ht="18.75">
      <c r="M149" s="109"/>
      <c r="N149" s="149"/>
      <c r="P149" s="150"/>
      <c r="Q149" s="150"/>
      <c r="R149" s="150"/>
      <c r="S149" s="150"/>
      <c r="T149" s="150"/>
      <c r="U149" s="150"/>
      <c r="V149" s="151"/>
      <c r="W149" s="151"/>
      <c r="X149" s="151"/>
      <c r="Y149" s="151"/>
    </row>
    <row r="150" spans="13:25" ht="18.75">
      <c r="M150" s="109"/>
      <c r="N150" s="149"/>
      <c r="P150" s="150"/>
      <c r="Q150" s="150"/>
      <c r="R150" s="150"/>
      <c r="S150" s="150"/>
      <c r="T150" s="150"/>
      <c r="U150" s="150"/>
      <c r="V150" s="151"/>
      <c r="W150" s="151"/>
      <c r="X150" s="151"/>
      <c r="Y150" s="151"/>
    </row>
    <row r="151" spans="13:25" ht="18.75">
      <c r="M151" s="109"/>
      <c r="N151" s="149"/>
      <c r="P151" s="150"/>
      <c r="Q151" s="150"/>
      <c r="R151" s="150"/>
      <c r="S151" s="150"/>
      <c r="T151" s="150"/>
      <c r="U151" s="150"/>
      <c r="V151" s="151"/>
      <c r="W151" s="151"/>
      <c r="X151" s="151"/>
      <c r="Y151" s="151"/>
    </row>
    <row r="152" spans="13:25" ht="18.75">
      <c r="M152" s="109"/>
      <c r="N152" s="149"/>
      <c r="P152" s="150"/>
      <c r="Q152" s="150"/>
      <c r="R152" s="150"/>
      <c r="S152" s="150"/>
      <c r="T152" s="150"/>
      <c r="U152" s="150"/>
      <c r="V152" s="151"/>
      <c r="W152" s="151"/>
      <c r="X152" s="151"/>
      <c r="Y152" s="151"/>
    </row>
    <row r="153" spans="13:25" ht="18.75">
      <c r="M153" s="109"/>
      <c r="N153" s="149"/>
      <c r="P153" s="150"/>
      <c r="Q153" s="150"/>
      <c r="R153" s="150"/>
      <c r="S153" s="150"/>
      <c r="T153" s="150"/>
      <c r="U153" s="150"/>
      <c r="V153" s="151"/>
      <c r="W153" s="151"/>
      <c r="X153" s="151"/>
      <c r="Y153" s="151"/>
    </row>
    <row r="154" spans="13:25" ht="18.75">
      <c r="M154" s="109"/>
      <c r="N154" s="149"/>
      <c r="P154" s="150"/>
      <c r="Q154" s="150"/>
      <c r="R154" s="150"/>
      <c r="S154" s="150"/>
      <c r="T154" s="150"/>
      <c r="U154" s="150"/>
      <c r="V154" s="151"/>
      <c r="W154" s="151"/>
      <c r="X154" s="151"/>
      <c r="Y154" s="151"/>
    </row>
    <row r="155" spans="13:25" ht="18.75">
      <c r="M155" s="109"/>
      <c r="N155" s="149"/>
      <c r="P155" s="150"/>
      <c r="Q155" s="150"/>
      <c r="R155" s="150"/>
      <c r="S155" s="150"/>
      <c r="T155" s="150"/>
      <c r="U155" s="150"/>
      <c r="V155" s="151"/>
      <c r="W155" s="151"/>
      <c r="X155" s="151"/>
      <c r="Y155" s="151"/>
    </row>
    <row r="156" spans="13:25" ht="18.75">
      <c r="M156" s="109"/>
      <c r="N156" s="149"/>
      <c r="P156" s="150"/>
      <c r="Q156" s="150"/>
      <c r="R156" s="150"/>
      <c r="S156" s="150"/>
      <c r="T156" s="150"/>
      <c r="U156" s="150"/>
      <c r="V156" s="151"/>
      <c r="W156" s="151"/>
      <c r="X156" s="151"/>
      <c r="Y156" s="151"/>
    </row>
    <row r="157" spans="13:25" ht="18.75">
      <c r="M157" s="109"/>
      <c r="N157" s="149"/>
      <c r="P157" s="150"/>
      <c r="Q157" s="150"/>
      <c r="R157" s="150"/>
      <c r="S157" s="150"/>
      <c r="T157" s="150"/>
      <c r="U157" s="150"/>
      <c r="V157" s="151"/>
      <c r="W157" s="151"/>
      <c r="X157" s="151"/>
      <c r="Y157" s="151"/>
    </row>
    <row r="158" spans="13:25" ht="18.75">
      <c r="M158" s="109"/>
      <c r="N158" s="149"/>
      <c r="P158" s="150"/>
      <c r="Q158" s="150"/>
      <c r="R158" s="150"/>
      <c r="S158" s="150"/>
      <c r="T158" s="150"/>
      <c r="U158" s="150"/>
      <c r="V158" s="151"/>
      <c r="W158" s="151"/>
      <c r="X158" s="151"/>
      <c r="Y158" s="151"/>
    </row>
    <row r="159" spans="13:25" ht="18.75">
      <c r="M159" s="109"/>
      <c r="N159" s="149"/>
      <c r="P159" s="150"/>
      <c r="Q159" s="150"/>
      <c r="R159" s="150"/>
      <c r="S159" s="150"/>
      <c r="T159" s="150"/>
      <c r="U159" s="150"/>
      <c r="V159" s="151"/>
      <c r="W159" s="151"/>
      <c r="X159" s="151"/>
      <c r="Y159" s="151"/>
    </row>
    <row r="160" spans="13:25" ht="18.75">
      <c r="M160" s="109"/>
      <c r="N160" s="149"/>
      <c r="P160" s="150"/>
      <c r="Q160" s="150"/>
      <c r="R160" s="150"/>
      <c r="S160" s="150"/>
      <c r="T160" s="150"/>
      <c r="U160" s="150"/>
      <c r="V160" s="151"/>
      <c r="W160" s="151"/>
      <c r="X160" s="151"/>
      <c r="Y160" s="151"/>
    </row>
    <row r="161" spans="13:25" ht="18.75">
      <c r="M161" s="109"/>
      <c r="N161" s="149"/>
      <c r="P161" s="150"/>
      <c r="Q161" s="150"/>
      <c r="R161" s="150"/>
      <c r="S161" s="150"/>
      <c r="T161" s="150"/>
      <c r="U161" s="150"/>
      <c r="V161" s="151"/>
      <c r="W161" s="151"/>
      <c r="X161" s="151"/>
      <c r="Y161" s="151"/>
    </row>
    <row r="162" spans="13:25" ht="18.75">
      <c r="M162" s="109"/>
      <c r="N162" s="149"/>
      <c r="P162" s="150"/>
      <c r="Q162" s="150"/>
      <c r="R162" s="150"/>
      <c r="S162" s="150"/>
      <c r="T162" s="150"/>
      <c r="U162" s="150"/>
      <c r="V162" s="151"/>
      <c r="W162" s="151"/>
      <c r="X162" s="151"/>
      <c r="Y162" s="151"/>
    </row>
    <row r="163" spans="13:25" ht="18.75">
      <c r="M163" s="109"/>
      <c r="N163" s="149"/>
      <c r="P163" s="150"/>
      <c r="Q163" s="150"/>
      <c r="R163" s="150"/>
      <c r="S163" s="150"/>
      <c r="T163" s="150"/>
      <c r="U163" s="150"/>
      <c r="V163" s="151"/>
      <c r="W163" s="151"/>
      <c r="X163" s="151"/>
      <c r="Y163" s="151"/>
    </row>
    <row r="164" spans="13:25" ht="18.75">
      <c r="M164" s="109"/>
      <c r="N164" s="149"/>
      <c r="P164" s="150"/>
      <c r="Q164" s="150"/>
      <c r="R164" s="150"/>
      <c r="S164" s="150"/>
      <c r="T164" s="150"/>
      <c r="U164" s="150"/>
      <c r="V164" s="151"/>
      <c r="W164" s="151"/>
      <c r="X164" s="151"/>
      <c r="Y164" s="151"/>
    </row>
    <row r="165" spans="13:25" ht="18.75">
      <c r="M165" s="109"/>
      <c r="N165" s="149"/>
      <c r="P165" s="150"/>
      <c r="Q165" s="150"/>
      <c r="R165" s="150"/>
      <c r="S165" s="150"/>
      <c r="T165" s="150"/>
      <c r="U165" s="150"/>
      <c r="V165" s="151"/>
      <c r="W165" s="151"/>
      <c r="X165" s="151"/>
      <c r="Y165" s="151"/>
    </row>
    <row r="166" spans="13:25" ht="18.75">
      <c r="M166" s="109"/>
      <c r="N166" s="149"/>
      <c r="P166" s="150"/>
      <c r="Q166" s="150"/>
      <c r="R166" s="150"/>
      <c r="S166" s="150"/>
      <c r="T166" s="150"/>
      <c r="U166" s="150"/>
      <c r="V166" s="151"/>
      <c r="W166" s="151"/>
      <c r="X166" s="151"/>
      <c r="Y166" s="151"/>
    </row>
    <row r="167" spans="13:25" ht="18.75">
      <c r="M167" s="109"/>
      <c r="N167" s="149"/>
      <c r="P167" s="150"/>
      <c r="Q167" s="150"/>
      <c r="R167" s="150"/>
      <c r="S167" s="150"/>
      <c r="T167" s="150"/>
      <c r="U167" s="150"/>
      <c r="V167" s="151"/>
      <c r="W167" s="151"/>
      <c r="X167" s="151"/>
      <c r="Y167" s="151"/>
    </row>
    <row r="168" spans="13:25" ht="18.75">
      <c r="M168" s="109"/>
      <c r="N168" s="149"/>
      <c r="P168" s="150"/>
      <c r="Q168" s="150"/>
      <c r="R168" s="150"/>
      <c r="S168" s="150"/>
      <c r="T168" s="150"/>
      <c r="U168" s="150"/>
      <c r="V168" s="151"/>
      <c r="W168" s="151"/>
      <c r="X168" s="151"/>
      <c r="Y168" s="151"/>
    </row>
    <row r="169" spans="13:25" ht="18.75">
      <c r="M169" s="109"/>
      <c r="N169" s="149"/>
      <c r="P169" s="150"/>
      <c r="Q169" s="150"/>
      <c r="R169" s="150"/>
      <c r="S169" s="150"/>
      <c r="T169" s="150"/>
      <c r="U169" s="150"/>
      <c r="V169" s="151"/>
      <c r="W169" s="151"/>
      <c r="X169" s="151"/>
      <c r="Y169" s="151"/>
    </row>
    <row r="170" spans="13:25" ht="18.75">
      <c r="M170" s="109"/>
      <c r="N170" s="149"/>
      <c r="P170" s="150"/>
      <c r="Q170" s="150"/>
      <c r="R170" s="150"/>
      <c r="S170" s="150"/>
      <c r="T170" s="150"/>
      <c r="U170" s="150"/>
      <c r="V170" s="151"/>
      <c r="W170" s="151"/>
      <c r="X170" s="151"/>
      <c r="Y170" s="151"/>
    </row>
    <row r="171" spans="13:25" ht="18.75">
      <c r="M171" s="109"/>
      <c r="N171" s="149"/>
      <c r="P171" s="150"/>
      <c r="Q171" s="150"/>
      <c r="R171" s="150"/>
      <c r="S171" s="150"/>
      <c r="T171" s="150"/>
      <c r="U171" s="150"/>
      <c r="V171" s="151"/>
      <c r="W171" s="151"/>
      <c r="X171" s="151"/>
      <c r="Y171" s="151"/>
    </row>
    <row r="172" spans="13:25" ht="18.75">
      <c r="M172" s="109"/>
      <c r="N172" s="149"/>
      <c r="P172" s="150"/>
      <c r="Q172" s="150"/>
      <c r="R172" s="150"/>
      <c r="S172" s="150"/>
      <c r="T172" s="150"/>
      <c r="U172" s="150"/>
      <c r="V172" s="151"/>
      <c r="W172" s="151"/>
      <c r="X172" s="151"/>
      <c r="Y172" s="151"/>
    </row>
    <row r="173" spans="13:25" ht="18.75">
      <c r="M173" s="109"/>
      <c r="N173" s="149"/>
      <c r="P173" s="150"/>
      <c r="Q173" s="150"/>
      <c r="R173" s="150"/>
      <c r="S173" s="150"/>
      <c r="T173" s="150"/>
      <c r="U173" s="150"/>
      <c r="V173" s="151"/>
      <c r="W173" s="151"/>
      <c r="X173" s="151"/>
      <c r="Y173" s="151"/>
    </row>
    <row r="174" spans="13:25" ht="18.75">
      <c r="M174" s="109"/>
      <c r="N174" s="149"/>
      <c r="P174" s="150"/>
      <c r="Q174" s="150"/>
      <c r="R174" s="150"/>
      <c r="S174" s="150"/>
      <c r="T174" s="150"/>
      <c r="U174" s="150"/>
      <c r="V174" s="151"/>
      <c r="W174" s="151"/>
      <c r="X174" s="151"/>
      <c r="Y174" s="151"/>
    </row>
    <row r="175" spans="13:25" ht="18.75">
      <c r="M175" s="109"/>
      <c r="N175" s="149"/>
      <c r="P175" s="150"/>
      <c r="Q175" s="150"/>
      <c r="R175" s="150"/>
      <c r="S175" s="150"/>
      <c r="T175" s="150"/>
      <c r="U175" s="150"/>
      <c r="V175" s="151"/>
      <c r="W175" s="151"/>
      <c r="X175" s="151"/>
      <c r="Y175" s="151"/>
    </row>
    <row r="176" spans="13:25" ht="18.75">
      <c r="M176" s="109"/>
      <c r="N176" s="149"/>
      <c r="P176" s="150"/>
      <c r="Q176" s="150"/>
      <c r="R176" s="150"/>
      <c r="S176" s="150"/>
      <c r="T176" s="150"/>
      <c r="U176" s="150"/>
      <c r="V176" s="151"/>
      <c r="W176" s="151"/>
      <c r="X176" s="151"/>
      <c r="Y176" s="151"/>
    </row>
    <row r="177" spans="13:25" ht="18.75">
      <c r="M177" s="109"/>
      <c r="N177" s="149"/>
      <c r="P177" s="150"/>
      <c r="Q177" s="150"/>
      <c r="R177" s="150"/>
      <c r="S177" s="150"/>
      <c r="T177" s="150"/>
      <c r="U177" s="150"/>
      <c r="V177" s="151"/>
      <c r="W177" s="151"/>
      <c r="X177" s="151"/>
      <c r="Y177" s="151"/>
    </row>
    <row r="178" spans="13:25" ht="18.75">
      <c r="M178" s="109"/>
      <c r="N178" s="149"/>
      <c r="P178" s="150"/>
      <c r="Q178" s="150"/>
      <c r="R178" s="150"/>
      <c r="S178" s="150"/>
      <c r="T178" s="150"/>
      <c r="U178" s="150"/>
      <c r="V178" s="151"/>
      <c r="W178" s="151"/>
      <c r="X178" s="151"/>
      <c r="Y178" s="151"/>
    </row>
    <row r="179" spans="13:25" ht="18.75">
      <c r="M179" s="109"/>
      <c r="N179" s="149"/>
      <c r="P179" s="150"/>
      <c r="Q179" s="150"/>
      <c r="R179" s="150"/>
      <c r="S179" s="150"/>
      <c r="T179" s="150"/>
      <c r="U179" s="150"/>
      <c r="V179" s="151"/>
      <c r="W179" s="151"/>
      <c r="X179" s="151"/>
      <c r="Y179" s="151"/>
    </row>
    <row r="180" spans="13:25" ht="18.75">
      <c r="M180" s="109"/>
      <c r="N180" s="149"/>
      <c r="P180" s="150"/>
      <c r="Q180" s="150"/>
      <c r="R180" s="150"/>
      <c r="S180" s="150"/>
      <c r="T180" s="150"/>
      <c r="U180" s="150"/>
      <c r="V180" s="151"/>
      <c r="W180" s="151"/>
      <c r="X180" s="151"/>
      <c r="Y180" s="151"/>
    </row>
    <row r="181" spans="13:25" ht="18.75">
      <c r="M181" s="109"/>
      <c r="N181" s="149"/>
      <c r="P181" s="150"/>
      <c r="Q181" s="150"/>
      <c r="R181" s="150"/>
      <c r="S181" s="150"/>
      <c r="T181" s="150"/>
      <c r="U181" s="150"/>
      <c r="V181" s="151"/>
      <c r="W181" s="151"/>
      <c r="X181" s="151"/>
      <c r="Y181" s="151"/>
    </row>
    <row r="182" spans="13:25" ht="18.75">
      <c r="M182" s="109"/>
      <c r="N182" s="149"/>
      <c r="P182" s="150"/>
      <c r="Q182" s="150"/>
      <c r="R182" s="150"/>
      <c r="S182" s="150"/>
      <c r="T182" s="150"/>
      <c r="U182" s="150"/>
      <c r="V182" s="151"/>
      <c r="W182" s="151"/>
      <c r="X182" s="151"/>
      <c r="Y182" s="151"/>
    </row>
    <row r="183" spans="13:25" ht="18.75">
      <c r="M183" s="109"/>
      <c r="N183" s="149"/>
      <c r="P183" s="150"/>
      <c r="Q183" s="150"/>
      <c r="R183" s="150"/>
      <c r="S183" s="150"/>
      <c r="T183" s="150"/>
      <c r="U183" s="150"/>
      <c r="V183" s="151"/>
      <c r="W183" s="151"/>
      <c r="X183" s="151"/>
      <c r="Y183" s="151"/>
    </row>
    <row r="184" spans="13:25" ht="18.75">
      <c r="M184" s="109"/>
      <c r="N184" s="149"/>
      <c r="P184" s="150"/>
      <c r="Q184" s="150"/>
      <c r="R184" s="150"/>
      <c r="S184" s="150"/>
      <c r="T184" s="150"/>
      <c r="U184" s="150"/>
      <c r="V184" s="151"/>
      <c r="W184" s="151"/>
      <c r="X184" s="151"/>
      <c r="Y184" s="151"/>
    </row>
    <row r="185" spans="13:25" ht="18.75">
      <c r="M185" s="109"/>
      <c r="N185" s="149"/>
      <c r="P185" s="150"/>
      <c r="Q185" s="150"/>
      <c r="R185" s="150"/>
      <c r="S185" s="150"/>
      <c r="T185" s="150"/>
      <c r="U185" s="150"/>
      <c r="V185" s="151"/>
      <c r="W185" s="151"/>
      <c r="X185" s="151"/>
      <c r="Y185" s="151"/>
    </row>
    <row r="186" spans="13:25" ht="18.75">
      <c r="M186" s="109"/>
      <c r="N186" s="149"/>
      <c r="P186" s="150"/>
      <c r="Q186" s="150"/>
      <c r="R186" s="150"/>
      <c r="S186" s="150"/>
      <c r="T186" s="150"/>
      <c r="U186" s="150"/>
      <c r="V186" s="151"/>
      <c r="W186" s="151"/>
      <c r="X186" s="151"/>
      <c r="Y186" s="151"/>
    </row>
    <row r="187" spans="13:25" ht="18.75">
      <c r="M187" s="109"/>
      <c r="N187" s="149"/>
      <c r="P187" s="150"/>
      <c r="Q187" s="150"/>
      <c r="R187" s="150"/>
      <c r="S187" s="150"/>
      <c r="T187" s="150"/>
      <c r="U187" s="150"/>
      <c r="V187" s="151"/>
      <c r="W187" s="151"/>
      <c r="X187" s="151"/>
      <c r="Y187" s="151"/>
    </row>
    <row r="188" spans="13:25" ht="18.75">
      <c r="M188" s="109"/>
      <c r="N188" s="149"/>
      <c r="P188" s="150"/>
      <c r="Q188" s="150"/>
      <c r="R188" s="150"/>
      <c r="S188" s="150"/>
      <c r="T188" s="150"/>
      <c r="U188" s="150"/>
      <c r="V188" s="151"/>
      <c r="W188" s="151"/>
      <c r="X188" s="151"/>
      <c r="Y188" s="151"/>
    </row>
    <row r="189" spans="13:25" ht="18.75">
      <c r="M189" s="109"/>
      <c r="N189" s="149"/>
      <c r="P189" s="150"/>
      <c r="Q189" s="150"/>
      <c r="R189" s="150"/>
      <c r="S189" s="150"/>
      <c r="T189" s="150"/>
      <c r="U189" s="150"/>
      <c r="V189" s="151"/>
      <c r="W189" s="151"/>
      <c r="X189" s="151"/>
      <c r="Y189" s="151"/>
    </row>
    <row r="190" spans="13:25" ht="18.75">
      <c r="M190" s="109"/>
      <c r="N190" s="149"/>
      <c r="P190" s="150"/>
      <c r="Q190" s="150"/>
      <c r="R190" s="150"/>
      <c r="S190" s="150"/>
      <c r="T190" s="150"/>
      <c r="U190" s="150"/>
      <c r="V190" s="151"/>
      <c r="W190" s="151"/>
      <c r="X190" s="151"/>
      <c r="Y190" s="151"/>
    </row>
    <row r="191" spans="13:25" ht="18.75">
      <c r="M191" s="109"/>
      <c r="N191" s="149"/>
      <c r="P191" s="150"/>
      <c r="Q191" s="150"/>
      <c r="R191" s="150"/>
      <c r="S191" s="150"/>
      <c r="T191" s="150"/>
      <c r="U191" s="150"/>
      <c r="V191" s="151"/>
      <c r="W191" s="151"/>
      <c r="X191" s="151"/>
      <c r="Y191" s="151"/>
    </row>
    <row r="192" spans="13:25" ht="18.75">
      <c r="M192" s="109"/>
      <c r="N192" s="149"/>
      <c r="P192" s="150"/>
      <c r="Q192" s="150"/>
      <c r="R192" s="150"/>
      <c r="S192" s="150"/>
      <c r="T192" s="150"/>
      <c r="U192" s="150"/>
      <c r="V192" s="151"/>
      <c r="W192" s="151"/>
      <c r="X192" s="151"/>
      <c r="Y192" s="151"/>
    </row>
    <row r="193" spans="1:82" ht="18.75">
      <c r="M193" s="109"/>
      <c r="N193" s="149"/>
      <c r="P193" s="150"/>
      <c r="Q193" s="150"/>
      <c r="R193" s="150"/>
      <c r="S193" s="150"/>
      <c r="T193" s="150"/>
      <c r="U193" s="150"/>
      <c r="V193" s="151"/>
      <c r="W193" s="151"/>
      <c r="X193" s="151"/>
      <c r="Y193" s="151"/>
    </row>
    <row r="194" spans="1:82" ht="18.75">
      <c r="M194" s="109"/>
      <c r="N194" s="149"/>
      <c r="P194" s="150"/>
      <c r="Q194" s="150"/>
      <c r="R194" s="150"/>
      <c r="S194" s="150"/>
      <c r="T194" s="150"/>
      <c r="U194" s="150"/>
      <c r="V194" s="151"/>
      <c r="W194" s="151"/>
      <c r="X194" s="151"/>
      <c r="Y194" s="151"/>
    </row>
    <row r="195" spans="1:82" ht="18.75">
      <c r="M195" s="109"/>
      <c r="N195" s="149"/>
      <c r="P195" s="150"/>
      <c r="Q195" s="150"/>
      <c r="R195" s="150"/>
      <c r="S195" s="150"/>
      <c r="T195" s="150"/>
      <c r="U195" s="150"/>
      <c r="V195" s="151"/>
      <c r="W195" s="151"/>
      <c r="X195" s="151"/>
      <c r="Y195" s="151"/>
    </row>
    <row r="196" spans="1:82" ht="18.75">
      <c r="M196" s="109"/>
      <c r="N196" s="149"/>
      <c r="P196" s="150"/>
      <c r="Q196" s="150"/>
      <c r="R196" s="150"/>
      <c r="S196" s="150"/>
      <c r="T196" s="150"/>
      <c r="U196" s="150"/>
      <c r="V196" s="151"/>
      <c r="W196" s="151"/>
      <c r="X196" s="151"/>
      <c r="Y196" s="151"/>
    </row>
    <row r="197" spans="1:82" ht="18.75">
      <c r="M197" s="109"/>
      <c r="N197" s="149"/>
      <c r="P197" s="150"/>
      <c r="Q197" s="150"/>
      <c r="R197" s="150"/>
      <c r="S197" s="150"/>
      <c r="T197" s="150"/>
      <c r="U197" s="150"/>
      <c r="V197" s="151"/>
      <c r="W197" s="151"/>
      <c r="X197" s="151"/>
      <c r="Y197" s="151"/>
    </row>
    <row r="198" spans="1:82" ht="18.75">
      <c r="M198" s="109"/>
      <c r="N198" s="149"/>
      <c r="P198" s="150"/>
      <c r="Q198" s="150"/>
      <c r="R198" s="150"/>
      <c r="S198" s="150"/>
      <c r="T198" s="150"/>
      <c r="U198" s="150"/>
      <c r="V198" s="151"/>
      <c r="W198" s="151"/>
      <c r="X198" s="151"/>
      <c r="Y198" s="151"/>
    </row>
    <row r="199" spans="1:82" ht="18.75">
      <c r="M199" s="109"/>
      <c r="N199" s="149"/>
      <c r="P199" s="150"/>
      <c r="Q199" s="150"/>
      <c r="R199" s="150"/>
      <c r="S199" s="150"/>
      <c r="T199" s="150"/>
      <c r="U199" s="150"/>
      <c r="V199" s="151"/>
      <c r="W199" s="151"/>
      <c r="X199" s="151"/>
      <c r="Y199" s="151"/>
    </row>
    <row r="200" spans="1:82" ht="18.75">
      <c r="M200" s="109"/>
      <c r="N200" s="149"/>
      <c r="P200" s="150"/>
      <c r="Q200" s="150"/>
      <c r="R200" s="150"/>
      <c r="S200" s="150"/>
      <c r="T200" s="150"/>
      <c r="U200" s="150"/>
      <c r="V200" s="151"/>
      <c r="W200" s="151"/>
      <c r="X200" s="151"/>
      <c r="Y200" s="151"/>
    </row>
    <row r="201" spans="1:82" ht="18.75">
      <c r="M201" s="109"/>
      <c r="N201" s="149"/>
      <c r="P201" s="150"/>
      <c r="Q201" s="150"/>
      <c r="R201" s="150"/>
      <c r="S201" s="150"/>
      <c r="T201" s="150"/>
      <c r="U201" s="150"/>
      <c r="V201" s="151"/>
      <c r="W201" s="151"/>
      <c r="X201" s="151"/>
      <c r="Y201" s="151"/>
    </row>
    <row r="202" spans="1:82">
      <c r="M202" s="109"/>
      <c r="N202" s="149"/>
      <c r="V202" s="109"/>
      <c r="W202" s="109"/>
      <c r="X202" s="109"/>
      <c r="Y202" s="109"/>
    </row>
    <row r="203" spans="1:82">
      <c r="M203" s="109"/>
      <c r="N203" s="149"/>
      <c r="V203" s="109"/>
      <c r="W203" s="109"/>
      <c r="X203" s="109"/>
      <c r="Y203" s="109"/>
    </row>
    <row r="204" spans="1:82">
      <c r="M204" s="109"/>
      <c r="N204" s="149"/>
      <c r="V204" s="109"/>
      <c r="W204" s="109"/>
      <c r="X204" s="109"/>
      <c r="Y204" s="109"/>
    </row>
    <row r="205" spans="1:82">
      <c r="M205" s="109"/>
      <c r="N205" s="149"/>
      <c r="V205" s="109"/>
      <c r="W205" s="109"/>
      <c r="X205" s="109"/>
      <c r="Y205" s="109"/>
    </row>
    <row r="206" spans="1:82" s="153" customFormat="1">
      <c r="A206" s="109"/>
      <c r="B206" s="109"/>
      <c r="C206" s="109"/>
      <c r="D206" s="109"/>
      <c r="E206" s="109"/>
      <c r="F206" s="103"/>
      <c r="G206" s="103"/>
      <c r="H206" s="109"/>
      <c r="I206" s="109"/>
      <c r="J206" s="109"/>
      <c r="K206" s="109"/>
      <c r="L206" s="109"/>
      <c r="M206" s="109"/>
      <c r="N206" s="149"/>
      <c r="O206" s="109"/>
      <c r="P206" s="152"/>
      <c r="Q206" s="152"/>
      <c r="R206" s="152"/>
      <c r="S206" s="152"/>
      <c r="T206" s="152"/>
      <c r="U206" s="152"/>
      <c r="V206" s="109"/>
      <c r="W206" s="109"/>
      <c r="X206" s="109"/>
      <c r="Y206" s="109"/>
      <c r="Z206" s="109"/>
      <c r="AA206" s="109"/>
      <c r="AB206" s="109"/>
      <c r="AC206" s="109"/>
      <c r="AD206" s="109"/>
      <c r="AE206" s="109"/>
      <c r="AF206" s="109"/>
      <c r="AG206" s="109"/>
      <c r="AH206" s="109"/>
      <c r="AI206" s="109"/>
      <c r="AJ206" s="109"/>
      <c r="AK206" s="109"/>
      <c r="AL206" s="109"/>
      <c r="AM206" s="109"/>
      <c r="AN206" s="109"/>
      <c r="AO206" s="109"/>
      <c r="AP206" s="109"/>
      <c r="AQ206" s="109"/>
      <c r="AR206" s="109"/>
      <c r="AS206" s="109"/>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c r="CC206" s="109"/>
      <c r="CD206" s="109"/>
    </row>
    <row r="207" spans="1:82" s="153" customFormat="1">
      <c r="A207" s="109"/>
      <c r="B207" s="109"/>
      <c r="C207" s="109"/>
      <c r="D207" s="109"/>
      <c r="E207" s="109"/>
      <c r="F207" s="103"/>
      <c r="G207" s="103"/>
      <c r="H207" s="109"/>
      <c r="I207" s="109"/>
      <c r="J207" s="109"/>
      <c r="K207" s="109"/>
      <c r="L207" s="109"/>
      <c r="M207" s="109"/>
      <c r="N207" s="149"/>
      <c r="O207" s="109"/>
      <c r="P207" s="152"/>
      <c r="Q207" s="152"/>
      <c r="R207" s="152"/>
      <c r="S207" s="152"/>
      <c r="T207" s="152"/>
      <c r="U207" s="152"/>
      <c r="V207" s="109"/>
      <c r="W207" s="109"/>
      <c r="X207" s="109"/>
      <c r="Y207" s="109"/>
      <c r="Z207" s="109"/>
      <c r="AA207" s="109"/>
      <c r="AB207" s="109"/>
      <c r="AC207" s="109"/>
      <c r="AD207" s="109"/>
      <c r="AE207" s="109"/>
      <c r="AF207" s="109"/>
      <c r="AG207" s="109"/>
      <c r="AH207" s="109"/>
      <c r="AI207" s="109"/>
      <c r="AJ207" s="109"/>
      <c r="AK207" s="109"/>
      <c r="AL207" s="109"/>
      <c r="AM207" s="109"/>
      <c r="AN207" s="109"/>
      <c r="AO207" s="109"/>
      <c r="AP207" s="109"/>
      <c r="AQ207" s="109"/>
      <c r="AR207" s="109"/>
      <c r="AS207" s="109"/>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c r="CC207" s="109"/>
      <c r="CD207" s="109"/>
    </row>
    <row r="208" spans="1:82" s="153" customFormat="1">
      <c r="A208" s="109"/>
      <c r="B208" s="109"/>
      <c r="C208" s="109"/>
      <c r="D208" s="109"/>
      <c r="E208" s="109"/>
      <c r="F208" s="103"/>
      <c r="G208" s="103"/>
      <c r="H208" s="109"/>
      <c r="I208" s="109"/>
      <c r="J208" s="109"/>
      <c r="K208" s="109"/>
      <c r="L208" s="109"/>
      <c r="M208" s="109"/>
      <c r="N208" s="149"/>
      <c r="O208" s="109"/>
      <c r="P208" s="152"/>
      <c r="Q208" s="152"/>
      <c r="R208" s="152"/>
      <c r="S208" s="152"/>
      <c r="T208" s="152"/>
      <c r="U208" s="152"/>
      <c r="V208" s="109"/>
      <c r="W208" s="109"/>
      <c r="X208" s="109"/>
      <c r="Y208" s="109"/>
      <c r="Z208" s="109"/>
      <c r="AA208" s="109"/>
      <c r="AB208" s="109"/>
      <c r="AC208" s="109"/>
      <c r="AD208" s="109"/>
      <c r="AE208" s="109"/>
      <c r="AF208" s="109"/>
      <c r="AG208" s="109"/>
      <c r="AH208" s="109"/>
      <c r="AI208" s="109"/>
      <c r="AJ208" s="109"/>
      <c r="AK208" s="109"/>
      <c r="AL208" s="109"/>
      <c r="AM208" s="109"/>
      <c r="AN208" s="109"/>
      <c r="AO208" s="109"/>
      <c r="AP208" s="109"/>
      <c r="AQ208" s="109"/>
      <c r="AR208" s="109"/>
      <c r="AS208" s="109"/>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row>
    <row r="209" spans="1:82" s="153" customFormat="1">
      <c r="A209" s="109"/>
      <c r="B209" s="109"/>
      <c r="C209" s="109"/>
      <c r="D209" s="109"/>
      <c r="E209" s="109"/>
      <c r="F209" s="103"/>
      <c r="G209" s="103"/>
      <c r="H209" s="109"/>
      <c r="I209" s="109"/>
      <c r="J209" s="109"/>
      <c r="K209" s="109"/>
      <c r="L209" s="109"/>
      <c r="M209" s="109"/>
      <c r="N209" s="149"/>
      <c r="O209" s="109"/>
      <c r="P209" s="152"/>
      <c r="Q209" s="152"/>
      <c r="R209" s="152"/>
      <c r="S209" s="152"/>
      <c r="T209" s="152"/>
      <c r="U209" s="152"/>
      <c r="V209" s="109"/>
      <c r="W209" s="109"/>
      <c r="X209" s="109"/>
      <c r="Y209" s="109"/>
      <c r="Z209" s="109"/>
      <c r="AA209" s="109"/>
      <c r="AB209" s="109"/>
      <c r="AC209" s="109"/>
      <c r="AD209" s="109"/>
      <c r="AE209" s="109"/>
      <c r="AF209" s="109"/>
      <c r="AG209" s="109"/>
      <c r="AH209" s="109"/>
      <c r="AI209" s="109"/>
      <c r="AJ209" s="109"/>
      <c r="AK209" s="109"/>
      <c r="AL209" s="109"/>
      <c r="AM209" s="109"/>
      <c r="AN209" s="109"/>
      <c r="AO209" s="109"/>
      <c r="AP209" s="109"/>
      <c r="AQ209" s="109"/>
      <c r="AR209" s="109"/>
      <c r="AS209" s="109"/>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c r="CC209" s="109"/>
      <c r="CD209" s="109"/>
    </row>
    <row r="210" spans="1:82" s="153" customFormat="1">
      <c r="A210" s="109"/>
      <c r="B210" s="109"/>
      <c r="C210" s="109"/>
      <c r="D210" s="109"/>
      <c r="E210" s="109"/>
      <c r="F210" s="103"/>
      <c r="G210" s="103"/>
      <c r="H210" s="109"/>
      <c r="I210" s="109"/>
      <c r="J210" s="109"/>
      <c r="K210" s="109"/>
      <c r="L210" s="109"/>
      <c r="M210" s="109"/>
      <c r="N210" s="149"/>
      <c r="O210" s="109"/>
      <c r="P210" s="152"/>
      <c r="Q210" s="152"/>
      <c r="R210" s="152"/>
      <c r="S210" s="152"/>
      <c r="T210" s="152"/>
      <c r="U210" s="152"/>
      <c r="V210" s="109"/>
      <c r="W210" s="109"/>
      <c r="X210" s="109"/>
      <c r="Y210" s="109"/>
      <c r="Z210" s="109"/>
      <c r="AA210" s="109"/>
      <c r="AB210" s="109"/>
      <c r="AC210" s="109"/>
      <c r="AD210" s="109"/>
      <c r="AE210" s="109"/>
      <c r="AF210" s="109"/>
      <c r="AG210" s="109"/>
      <c r="AH210" s="109"/>
      <c r="AI210" s="109"/>
      <c r="AJ210" s="109"/>
      <c r="AK210" s="109"/>
      <c r="AL210" s="109"/>
      <c r="AM210" s="109"/>
      <c r="AN210" s="109"/>
      <c r="AO210" s="109"/>
      <c r="AP210" s="109"/>
      <c r="AQ210" s="109"/>
      <c r="AR210" s="109"/>
      <c r="AS210" s="109"/>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c r="CC210" s="109"/>
      <c r="CD210" s="109"/>
    </row>
    <row r="211" spans="1:82" s="153" customFormat="1">
      <c r="A211" s="109"/>
      <c r="B211" s="109"/>
      <c r="C211" s="109"/>
      <c r="D211" s="109"/>
      <c r="E211" s="109"/>
      <c r="F211" s="103"/>
      <c r="G211" s="103"/>
      <c r="H211" s="109"/>
      <c r="I211" s="109"/>
      <c r="J211" s="109"/>
      <c r="K211" s="109"/>
      <c r="L211" s="109"/>
      <c r="M211" s="109"/>
      <c r="N211" s="149"/>
      <c r="O211" s="109"/>
      <c r="P211" s="152"/>
      <c r="Q211" s="152"/>
      <c r="R211" s="152"/>
      <c r="S211" s="152"/>
      <c r="T211" s="152"/>
      <c r="U211" s="152"/>
      <c r="V211" s="109"/>
      <c r="W211" s="109"/>
      <c r="X211" s="109"/>
      <c r="Y211" s="109"/>
      <c r="Z211" s="109"/>
      <c r="AA211" s="109"/>
      <c r="AB211" s="109"/>
      <c r="AC211" s="109"/>
      <c r="AD211" s="109"/>
      <c r="AE211" s="109"/>
      <c r="AF211" s="109"/>
      <c r="AG211" s="109"/>
      <c r="AH211" s="109"/>
      <c r="AI211" s="109"/>
      <c r="AJ211" s="109"/>
      <c r="AK211" s="109"/>
      <c r="AL211" s="109"/>
      <c r="AM211" s="109"/>
      <c r="AN211" s="109"/>
      <c r="AO211" s="109"/>
      <c r="AP211" s="109"/>
      <c r="AQ211" s="109"/>
      <c r="AR211" s="109"/>
      <c r="AS211" s="109"/>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c r="CC211" s="109"/>
      <c r="CD211" s="109"/>
    </row>
    <row r="212" spans="1:82" s="153" customFormat="1">
      <c r="A212" s="109"/>
      <c r="B212" s="109"/>
      <c r="C212" s="109"/>
      <c r="D212" s="109"/>
      <c r="E212" s="109"/>
      <c r="F212" s="103"/>
      <c r="G212" s="103"/>
      <c r="H212" s="109"/>
      <c r="I212" s="109"/>
      <c r="J212" s="109"/>
      <c r="K212" s="109"/>
      <c r="L212" s="109"/>
      <c r="M212" s="109"/>
      <c r="N212" s="149"/>
      <c r="O212" s="109"/>
      <c r="P212" s="152"/>
      <c r="Q212" s="152"/>
      <c r="R212" s="152"/>
      <c r="S212" s="152"/>
      <c r="T212" s="152"/>
      <c r="U212" s="152"/>
      <c r="V212" s="109"/>
      <c r="W212" s="109"/>
      <c r="X212" s="109"/>
      <c r="Y212" s="109"/>
      <c r="Z212" s="109"/>
      <c r="AA212" s="109"/>
      <c r="AB212" s="109"/>
      <c r="AC212" s="109"/>
      <c r="AD212" s="109"/>
      <c r="AE212" s="109"/>
      <c r="AF212" s="109"/>
      <c r="AG212" s="109"/>
      <c r="AH212" s="109"/>
      <c r="AI212" s="109"/>
      <c r="AJ212" s="109"/>
      <c r="AK212" s="109"/>
      <c r="AL212" s="109"/>
      <c r="AM212" s="109"/>
      <c r="AN212" s="109"/>
      <c r="AO212" s="109"/>
      <c r="AP212" s="109"/>
      <c r="AQ212" s="109"/>
      <c r="AR212" s="109"/>
      <c r="AS212" s="109"/>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c r="CC212" s="109"/>
      <c r="CD212" s="109"/>
    </row>
    <row r="213" spans="1:82" s="153" customFormat="1">
      <c r="A213" s="109"/>
      <c r="B213" s="109"/>
      <c r="C213" s="109"/>
      <c r="D213" s="109"/>
      <c r="E213" s="109"/>
      <c r="F213" s="103"/>
      <c r="G213" s="103"/>
      <c r="H213" s="109"/>
      <c r="I213" s="109"/>
      <c r="J213" s="109"/>
      <c r="K213" s="109"/>
      <c r="L213" s="109"/>
      <c r="M213" s="109"/>
      <c r="N213" s="149"/>
      <c r="O213" s="109"/>
      <c r="P213" s="152"/>
      <c r="Q213" s="152"/>
      <c r="R213" s="152"/>
      <c r="S213" s="152"/>
      <c r="T213" s="152"/>
      <c r="U213" s="152"/>
      <c r="V213" s="109"/>
      <c r="W213" s="109"/>
      <c r="X213" s="109"/>
      <c r="Y213" s="109"/>
      <c r="Z213" s="109"/>
      <c r="AA213" s="109"/>
      <c r="AB213" s="109"/>
      <c r="AC213" s="109"/>
      <c r="AD213" s="109"/>
      <c r="AE213" s="109"/>
      <c r="AF213" s="109"/>
      <c r="AG213" s="109"/>
      <c r="AH213" s="109"/>
      <c r="AI213" s="109"/>
      <c r="AJ213" s="109"/>
      <c r="AK213" s="109"/>
      <c r="AL213" s="109"/>
      <c r="AM213" s="109"/>
      <c r="AN213" s="109"/>
      <c r="AO213" s="109"/>
      <c r="AP213" s="109"/>
      <c r="AQ213" s="109"/>
      <c r="AR213" s="109"/>
      <c r="AS213" s="109"/>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c r="CC213" s="109"/>
      <c r="CD213" s="109"/>
    </row>
    <row r="214" spans="1:82" s="153" customFormat="1">
      <c r="A214" s="109"/>
      <c r="B214" s="109"/>
      <c r="C214" s="109"/>
      <c r="D214" s="109"/>
      <c r="E214" s="109"/>
      <c r="F214" s="103"/>
      <c r="G214" s="103"/>
      <c r="H214" s="109"/>
      <c r="I214" s="109"/>
      <c r="J214" s="109"/>
      <c r="K214" s="109"/>
      <c r="L214" s="109"/>
      <c r="M214" s="109"/>
      <c r="N214" s="149"/>
      <c r="O214" s="109"/>
      <c r="P214" s="152"/>
      <c r="Q214" s="152"/>
      <c r="R214" s="152"/>
      <c r="S214" s="152"/>
      <c r="T214" s="152"/>
      <c r="U214" s="152"/>
      <c r="V214" s="109"/>
      <c r="W214" s="109"/>
      <c r="X214" s="109"/>
      <c r="Y214" s="109"/>
      <c r="Z214" s="109"/>
      <c r="AA214" s="109"/>
      <c r="AB214" s="109"/>
      <c r="AC214" s="109"/>
      <c r="AD214" s="109"/>
      <c r="AE214" s="109"/>
      <c r="AF214" s="109"/>
      <c r="AG214" s="109"/>
      <c r="AH214" s="109"/>
      <c r="AI214" s="109"/>
      <c r="AJ214" s="109"/>
      <c r="AK214" s="109"/>
      <c r="AL214" s="109"/>
      <c r="AM214" s="109"/>
      <c r="AN214" s="109"/>
      <c r="AO214" s="109"/>
      <c r="AP214" s="109"/>
      <c r="AQ214" s="109"/>
      <c r="AR214" s="109"/>
      <c r="AS214" s="109"/>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c r="CC214" s="109"/>
      <c r="CD214" s="109"/>
    </row>
    <row r="215" spans="1:82" s="153" customFormat="1">
      <c r="A215" s="109"/>
      <c r="B215" s="109"/>
      <c r="C215" s="109"/>
      <c r="D215" s="109"/>
      <c r="E215" s="109"/>
      <c r="F215" s="103"/>
      <c r="G215" s="103"/>
      <c r="H215" s="109"/>
      <c r="I215" s="109"/>
      <c r="J215" s="109"/>
      <c r="K215" s="109"/>
      <c r="L215" s="109"/>
      <c r="M215" s="109"/>
      <c r="N215" s="149"/>
      <c r="O215" s="109"/>
      <c r="P215" s="152"/>
      <c r="Q215" s="152"/>
      <c r="R215" s="152"/>
      <c r="S215" s="152"/>
      <c r="T215" s="152"/>
      <c r="U215" s="152"/>
      <c r="V215" s="109"/>
      <c r="W215" s="109"/>
      <c r="X215" s="109"/>
      <c r="Y215" s="109"/>
      <c r="Z215" s="109"/>
      <c r="AA215" s="109"/>
      <c r="AB215" s="109"/>
      <c r="AC215" s="109"/>
      <c r="AD215" s="109"/>
      <c r="AE215" s="109"/>
      <c r="AF215" s="109"/>
      <c r="AG215" s="109"/>
      <c r="AH215" s="109"/>
      <c r="AI215" s="109"/>
      <c r="AJ215" s="109"/>
      <c r="AK215" s="109"/>
      <c r="AL215" s="109"/>
      <c r="AM215" s="109"/>
      <c r="AN215" s="109"/>
      <c r="AO215" s="109"/>
      <c r="AP215" s="109"/>
      <c r="AQ215" s="109"/>
      <c r="AR215" s="109"/>
      <c r="AS215" s="109"/>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c r="CC215" s="109"/>
      <c r="CD215" s="109"/>
    </row>
    <row r="216" spans="1:82" s="153" customFormat="1">
      <c r="A216" s="109"/>
      <c r="B216" s="109"/>
      <c r="C216" s="109"/>
      <c r="D216" s="109"/>
      <c r="E216" s="109"/>
      <c r="F216" s="103"/>
      <c r="G216" s="103"/>
      <c r="H216" s="109"/>
      <c r="I216" s="109"/>
      <c r="J216" s="109"/>
      <c r="K216" s="109"/>
      <c r="L216" s="109"/>
      <c r="M216" s="109"/>
      <c r="N216" s="149"/>
      <c r="O216" s="109"/>
      <c r="P216" s="152"/>
      <c r="Q216" s="152"/>
      <c r="R216" s="152"/>
      <c r="S216" s="152"/>
      <c r="T216" s="152"/>
      <c r="U216" s="152"/>
      <c r="V216" s="109"/>
      <c r="W216" s="109"/>
      <c r="X216" s="109"/>
      <c r="Y216" s="109"/>
      <c r="Z216" s="109"/>
      <c r="AA216" s="109"/>
      <c r="AB216" s="109"/>
      <c r="AC216" s="109"/>
      <c r="AD216" s="109"/>
      <c r="AE216" s="109"/>
      <c r="AF216" s="109"/>
      <c r="AG216" s="109"/>
      <c r="AH216" s="109"/>
      <c r="AI216" s="109"/>
      <c r="AJ216" s="109"/>
      <c r="AK216" s="109"/>
      <c r="AL216" s="109"/>
      <c r="AM216" s="109"/>
      <c r="AN216" s="109"/>
      <c r="AO216" s="109"/>
      <c r="AP216" s="109"/>
      <c r="AQ216" s="109"/>
      <c r="AR216" s="109"/>
      <c r="AS216" s="109"/>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c r="CC216" s="109"/>
      <c r="CD216" s="109"/>
    </row>
    <row r="217" spans="1:82" s="153" customFormat="1">
      <c r="A217" s="109"/>
      <c r="B217" s="109"/>
      <c r="C217" s="109"/>
      <c r="D217" s="109"/>
      <c r="E217" s="109"/>
      <c r="F217" s="103"/>
      <c r="G217" s="103"/>
      <c r="H217" s="109"/>
      <c r="I217" s="109"/>
      <c r="J217" s="109"/>
      <c r="K217" s="109"/>
      <c r="L217" s="109"/>
      <c r="M217" s="109"/>
      <c r="N217" s="149"/>
      <c r="O217" s="109"/>
      <c r="P217" s="152"/>
      <c r="Q217" s="152"/>
      <c r="R217" s="152"/>
      <c r="S217" s="152"/>
      <c r="T217" s="152"/>
      <c r="U217" s="152"/>
      <c r="V217" s="109"/>
      <c r="W217" s="109"/>
      <c r="X217" s="109"/>
      <c r="Y217" s="109"/>
      <c r="Z217" s="109"/>
      <c r="AA217" s="109"/>
      <c r="AB217" s="109"/>
      <c r="AC217" s="109"/>
      <c r="AD217" s="109"/>
      <c r="AE217" s="109"/>
      <c r="AF217" s="109"/>
      <c r="AG217" s="109"/>
      <c r="AH217" s="109"/>
      <c r="AI217" s="109"/>
      <c r="AJ217" s="109"/>
      <c r="AK217" s="109"/>
      <c r="AL217" s="109"/>
      <c r="AM217" s="109"/>
      <c r="AN217" s="109"/>
      <c r="AO217" s="109"/>
      <c r="AP217" s="109"/>
      <c r="AQ217" s="109"/>
      <c r="AR217" s="109"/>
      <c r="AS217" s="109"/>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c r="CC217" s="109"/>
      <c r="CD217" s="109"/>
    </row>
    <row r="218" spans="1:82" s="153" customFormat="1">
      <c r="A218" s="109"/>
      <c r="B218" s="109"/>
      <c r="C218" s="109"/>
      <c r="D218" s="109"/>
      <c r="E218" s="109"/>
      <c r="F218" s="103"/>
      <c r="G218" s="103"/>
      <c r="H218" s="109"/>
      <c r="I218" s="109"/>
      <c r="J218" s="109"/>
      <c r="K218" s="109"/>
      <c r="L218" s="109"/>
      <c r="M218" s="109"/>
      <c r="N218" s="149"/>
      <c r="O218" s="109"/>
      <c r="P218" s="152"/>
      <c r="Q218" s="152"/>
      <c r="R218" s="152"/>
      <c r="S218" s="152"/>
      <c r="T218" s="152"/>
      <c r="U218" s="152"/>
      <c r="V218" s="109"/>
      <c r="W218" s="109"/>
      <c r="X218" s="109"/>
      <c r="Y218" s="109"/>
      <c r="Z218" s="109"/>
      <c r="AA218" s="109"/>
      <c r="AB218" s="109"/>
      <c r="AC218" s="109"/>
      <c r="AD218" s="109"/>
      <c r="AE218" s="109"/>
      <c r="AF218" s="109"/>
      <c r="AG218" s="109"/>
      <c r="AH218" s="109"/>
      <c r="AI218" s="109"/>
      <c r="AJ218" s="109"/>
      <c r="AK218" s="109"/>
      <c r="AL218" s="109"/>
      <c r="AM218" s="109"/>
      <c r="AN218" s="109"/>
      <c r="AO218" s="109"/>
      <c r="AP218" s="109"/>
      <c r="AQ218" s="109"/>
      <c r="AR218" s="109"/>
      <c r="AS218" s="109"/>
      <c r="AT218" s="109"/>
      <c r="AU218" s="109"/>
      <c r="AV218" s="109"/>
      <c r="AW218" s="109"/>
      <c r="AX218" s="109"/>
      <c r="AY218" s="109"/>
      <c r="AZ218" s="109"/>
      <c r="BA218" s="109"/>
      <c r="BB218" s="109"/>
      <c r="BC218" s="109"/>
      <c r="BD218" s="109"/>
      <c r="BE218" s="109"/>
      <c r="BF218" s="109"/>
      <c r="BG218" s="109"/>
      <c r="BH218" s="109"/>
      <c r="BI218" s="109"/>
      <c r="BJ218" s="109"/>
      <c r="BK218" s="109"/>
      <c r="BL218" s="109"/>
      <c r="BM218" s="109"/>
      <c r="BN218" s="109"/>
      <c r="BO218" s="109"/>
      <c r="BP218" s="109"/>
      <c r="BQ218" s="109"/>
      <c r="BR218" s="109"/>
      <c r="BS218" s="109"/>
      <c r="BT218" s="109"/>
      <c r="BU218" s="109"/>
      <c r="BV218" s="109"/>
      <c r="BW218" s="109"/>
      <c r="BX218" s="109"/>
      <c r="BY218" s="109"/>
      <c r="BZ218" s="109"/>
      <c r="CA218" s="109"/>
      <c r="CB218" s="109"/>
      <c r="CC218" s="109"/>
      <c r="CD218" s="109"/>
    </row>
    <row r="219" spans="1:82" s="153" customFormat="1">
      <c r="A219" s="109"/>
      <c r="B219" s="109"/>
      <c r="C219" s="109"/>
      <c r="D219" s="109"/>
      <c r="E219" s="109"/>
      <c r="F219" s="103"/>
      <c r="G219" s="103"/>
      <c r="H219" s="109"/>
      <c r="I219" s="109"/>
      <c r="J219" s="109"/>
      <c r="K219" s="109"/>
      <c r="L219" s="109"/>
      <c r="M219" s="109"/>
      <c r="N219" s="149"/>
      <c r="O219" s="109"/>
      <c r="P219" s="152"/>
      <c r="Q219" s="152"/>
      <c r="R219" s="152"/>
      <c r="S219" s="152"/>
      <c r="T219" s="152"/>
      <c r="U219" s="152"/>
      <c r="V219" s="109"/>
      <c r="W219" s="109"/>
      <c r="X219" s="109"/>
      <c r="Y219" s="109"/>
      <c r="Z219" s="109"/>
      <c r="AA219" s="109"/>
      <c r="AB219" s="109"/>
      <c r="AC219" s="109"/>
      <c r="AD219" s="109"/>
      <c r="AE219" s="109"/>
      <c r="AF219" s="109"/>
      <c r="AG219" s="109"/>
      <c r="AH219" s="109"/>
      <c r="AI219" s="109"/>
      <c r="AJ219" s="109"/>
      <c r="AK219" s="109"/>
      <c r="AL219" s="109"/>
      <c r="AM219" s="109"/>
      <c r="AN219" s="109"/>
      <c r="AO219" s="109"/>
      <c r="AP219" s="109"/>
      <c r="AQ219" s="109"/>
      <c r="AR219" s="109"/>
      <c r="AS219" s="109"/>
      <c r="AT219" s="109"/>
      <c r="AU219" s="109"/>
      <c r="AV219" s="109"/>
      <c r="AW219" s="109"/>
      <c r="AX219" s="109"/>
      <c r="AY219" s="109"/>
      <c r="AZ219" s="109"/>
      <c r="BA219" s="109"/>
      <c r="BB219" s="109"/>
      <c r="BC219" s="109"/>
      <c r="BD219" s="109"/>
      <c r="BE219" s="109"/>
      <c r="BF219" s="109"/>
      <c r="BG219" s="109"/>
      <c r="BH219" s="109"/>
      <c r="BI219" s="109"/>
      <c r="BJ219" s="109"/>
      <c r="BK219" s="109"/>
      <c r="BL219" s="109"/>
      <c r="BM219" s="109"/>
      <c r="BN219" s="109"/>
      <c r="BO219" s="109"/>
      <c r="BP219" s="109"/>
      <c r="BQ219" s="109"/>
      <c r="BR219" s="109"/>
      <c r="BS219" s="109"/>
      <c r="BT219" s="109"/>
      <c r="BU219" s="109"/>
      <c r="BV219" s="109"/>
      <c r="BW219" s="109"/>
      <c r="BX219" s="109"/>
      <c r="BY219" s="109"/>
      <c r="BZ219" s="109"/>
      <c r="CA219" s="109"/>
      <c r="CB219" s="109"/>
      <c r="CC219" s="109"/>
      <c r="CD219" s="109"/>
    </row>
    <row r="220" spans="1:82" s="153" customFormat="1">
      <c r="A220" s="109"/>
      <c r="B220" s="109"/>
      <c r="C220" s="109"/>
      <c r="D220" s="109"/>
      <c r="E220" s="109"/>
      <c r="F220" s="103"/>
      <c r="G220" s="103"/>
      <c r="H220" s="109"/>
      <c r="I220" s="109"/>
      <c r="J220" s="109"/>
      <c r="K220" s="109"/>
      <c r="L220" s="109"/>
      <c r="M220" s="109"/>
      <c r="N220" s="149"/>
      <c r="O220" s="109"/>
      <c r="P220" s="152"/>
      <c r="Q220" s="152"/>
      <c r="R220" s="152"/>
      <c r="S220" s="152"/>
      <c r="T220" s="152"/>
      <c r="U220" s="152"/>
      <c r="V220" s="109"/>
      <c r="W220" s="109"/>
      <c r="X220" s="109"/>
      <c r="Y220" s="109"/>
      <c r="Z220" s="109"/>
      <c r="AA220" s="109"/>
      <c r="AB220" s="109"/>
      <c r="AC220" s="109"/>
      <c r="AD220" s="109"/>
      <c r="AE220" s="109"/>
      <c r="AF220" s="109"/>
      <c r="AG220" s="109"/>
      <c r="AH220" s="109"/>
      <c r="AI220" s="109"/>
      <c r="AJ220" s="109"/>
      <c r="AK220" s="109"/>
      <c r="AL220" s="109"/>
      <c r="AM220" s="109"/>
      <c r="AN220" s="109"/>
      <c r="AO220" s="109"/>
      <c r="AP220" s="109"/>
      <c r="AQ220" s="109"/>
      <c r="AR220" s="109"/>
      <c r="AS220" s="109"/>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c r="CC220" s="109"/>
      <c r="CD220" s="109"/>
    </row>
    <row r="221" spans="1:82" s="153" customFormat="1">
      <c r="A221" s="109"/>
      <c r="B221" s="109"/>
      <c r="C221" s="109"/>
      <c r="D221" s="109"/>
      <c r="E221" s="109"/>
      <c r="F221" s="103"/>
      <c r="G221" s="103"/>
      <c r="H221" s="109"/>
      <c r="I221" s="109"/>
      <c r="J221" s="109"/>
      <c r="K221" s="109"/>
      <c r="L221" s="109"/>
      <c r="M221" s="109"/>
      <c r="N221" s="149"/>
      <c r="O221" s="109"/>
      <c r="P221" s="152"/>
      <c r="Q221" s="152"/>
      <c r="R221" s="152"/>
      <c r="S221" s="152"/>
      <c r="T221" s="152"/>
      <c r="U221" s="152"/>
      <c r="V221" s="109"/>
      <c r="W221" s="109"/>
      <c r="X221" s="109"/>
      <c r="Y221" s="109"/>
      <c r="Z221" s="109"/>
      <c r="AA221" s="109"/>
      <c r="AB221" s="109"/>
      <c r="AC221" s="109"/>
      <c r="AD221" s="109"/>
      <c r="AE221" s="109"/>
      <c r="AF221" s="109"/>
      <c r="AG221" s="109"/>
      <c r="AH221" s="109"/>
      <c r="AI221" s="109"/>
      <c r="AJ221" s="109"/>
      <c r="AK221" s="109"/>
      <c r="AL221" s="109"/>
      <c r="AM221" s="109"/>
      <c r="AN221" s="109"/>
      <c r="AO221" s="109"/>
      <c r="AP221" s="109"/>
      <c r="AQ221" s="109"/>
      <c r="AR221" s="109"/>
      <c r="AS221" s="109"/>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c r="CC221" s="109"/>
      <c r="CD221" s="109"/>
    </row>
    <row r="222" spans="1:82" s="153" customFormat="1">
      <c r="A222" s="109"/>
      <c r="B222" s="109"/>
      <c r="C222" s="109"/>
      <c r="D222" s="109"/>
      <c r="E222" s="109"/>
      <c r="F222" s="103"/>
      <c r="G222" s="103"/>
      <c r="H222" s="109"/>
      <c r="I222" s="109"/>
      <c r="J222" s="109"/>
      <c r="K222" s="109"/>
      <c r="L222" s="109"/>
      <c r="M222" s="109"/>
      <c r="N222" s="149"/>
      <c r="O222" s="109"/>
      <c r="P222" s="152"/>
      <c r="Q222" s="152"/>
      <c r="R222" s="152"/>
      <c r="S222" s="152"/>
      <c r="T222" s="152"/>
      <c r="U222" s="152"/>
      <c r="V222" s="109"/>
      <c r="W222" s="109"/>
      <c r="X222" s="109"/>
      <c r="Y222" s="109"/>
      <c r="Z222" s="109"/>
      <c r="AA222" s="109"/>
      <c r="AB222" s="109"/>
      <c r="AC222" s="109"/>
      <c r="AD222" s="109"/>
      <c r="AE222" s="109"/>
      <c r="AF222" s="109"/>
      <c r="AG222" s="109"/>
      <c r="AH222" s="109"/>
      <c r="AI222" s="109"/>
      <c r="AJ222" s="109"/>
      <c r="AK222" s="109"/>
      <c r="AL222" s="109"/>
      <c r="AM222" s="109"/>
      <c r="AN222" s="109"/>
      <c r="AO222" s="109"/>
      <c r="AP222" s="109"/>
      <c r="AQ222" s="109"/>
      <c r="AR222" s="109"/>
      <c r="AS222" s="109"/>
      <c r="AT222" s="109"/>
      <c r="AU222" s="109"/>
      <c r="AV222" s="109"/>
      <c r="AW222" s="109"/>
      <c r="AX222" s="109"/>
      <c r="AY222" s="109"/>
      <c r="AZ222" s="109"/>
      <c r="BA222" s="109"/>
      <c r="BB222" s="109"/>
      <c r="BC222" s="109"/>
      <c r="BD222" s="109"/>
      <c r="BE222" s="109"/>
      <c r="BF222" s="109"/>
      <c r="BG222" s="109"/>
      <c r="BH222" s="109"/>
      <c r="BI222" s="109"/>
      <c r="BJ222" s="109"/>
      <c r="BK222" s="109"/>
      <c r="BL222" s="109"/>
      <c r="BM222" s="109"/>
      <c r="BN222" s="109"/>
      <c r="BO222" s="109"/>
      <c r="BP222" s="109"/>
      <c r="BQ222" s="109"/>
      <c r="BR222" s="109"/>
      <c r="BS222" s="109"/>
      <c r="BT222" s="109"/>
      <c r="BU222" s="109"/>
      <c r="BV222" s="109"/>
      <c r="BW222" s="109"/>
      <c r="BX222" s="109"/>
      <c r="BY222" s="109"/>
      <c r="BZ222" s="109"/>
      <c r="CA222" s="109"/>
      <c r="CB222" s="109"/>
      <c r="CC222" s="109"/>
      <c r="CD222" s="109"/>
    </row>
    <row r="223" spans="1:82" s="153" customFormat="1">
      <c r="A223" s="109"/>
      <c r="B223" s="109"/>
      <c r="C223" s="109"/>
      <c r="D223" s="109"/>
      <c r="E223" s="109"/>
      <c r="F223" s="103"/>
      <c r="G223" s="103"/>
      <c r="H223" s="109"/>
      <c r="I223" s="109"/>
      <c r="J223" s="109"/>
      <c r="K223" s="109"/>
      <c r="L223" s="109"/>
      <c r="M223" s="109"/>
      <c r="N223" s="149"/>
      <c r="O223" s="109"/>
      <c r="P223" s="152"/>
      <c r="Q223" s="152"/>
      <c r="R223" s="152"/>
      <c r="S223" s="152"/>
      <c r="T223" s="152"/>
      <c r="U223" s="152"/>
      <c r="V223" s="109"/>
      <c r="W223" s="109"/>
      <c r="X223" s="109"/>
      <c r="Y223" s="109"/>
      <c r="Z223" s="109"/>
      <c r="AA223" s="109"/>
      <c r="AB223" s="109"/>
      <c r="AC223" s="109"/>
      <c r="AD223" s="109"/>
      <c r="AE223" s="109"/>
      <c r="AF223" s="109"/>
      <c r="AG223" s="109"/>
      <c r="AH223" s="109"/>
      <c r="AI223" s="109"/>
      <c r="AJ223" s="109"/>
      <c r="AK223" s="109"/>
      <c r="AL223" s="109"/>
      <c r="AM223" s="109"/>
      <c r="AN223" s="109"/>
      <c r="AO223" s="109"/>
      <c r="AP223" s="109"/>
      <c r="AQ223" s="109"/>
      <c r="AR223" s="109"/>
      <c r="AS223" s="109"/>
      <c r="AT223" s="109"/>
      <c r="AU223" s="109"/>
      <c r="AV223" s="109"/>
      <c r="AW223" s="109"/>
      <c r="AX223" s="109"/>
      <c r="AY223" s="109"/>
      <c r="AZ223" s="109"/>
      <c r="BA223" s="109"/>
      <c r="BB223" s="109"/>
      <c r="BC223" s="109"/>
      <c r="BD223" s="109"/>
      <c r="BE223" s="109"/>
      <c r="BF223" s="109"/>
      <c r="BG223" s="109"/>
      <c r="BH223" s="109"/>
      <c r="BI223" s="109"/>
      <c r="BJ223" s="109"/>
      <c r="BK223" s="109"/>
      <c r="BL223" s="109"/>
      <c r="BM223" s="109"/>
      <c r="BN223" s="109"/>
      <c r="BO223" s="109"/>
      <c r="BP223" s="109"/>
      <c r="BQ223" s="109"/>
      <c r="BR223" s="109"/>
      <c r="BS223" s="109"/>
      <c r="BT223" s="109"/>
      <c r="BU223" s="109"/>
      <c r="BV223" s="109"/>
      <c r="BW223" s="109"/>
      <c r="BX223" s="109"/>
      <c r="BY223" s="109"/>
      <c r="BZ223" s="109"/>
      <c r="CA223" s="109"/>
      <c r="CB223" s="109"/>
      <c r="CC223" s="109"/>
      <c r="CD223" s="109"/>
    </row>
    <row r="224" spans="1:82" s="153" customFormat="1">
      <c r="A224" s="109"/>
      <c r="B224" s="109"/>
      <c r="C224" s="109"/>
      <c r="D224" s="109"/>
      <c r="E224" s="109"/>
      <c r="F224" s="103"/>
      <c r="G224" s="103"/>
      <c r="H224" s="109"/>
      <c r="I224" s="109"/>
      <c r="J224" s="109"/>
      <c r="K224" s="109"/>
      <c r="L224" s="109"/>
      <c r="M224" s="109"/>
      <c r="N224" s="149"/>
      <c r="O224" s="109"/>
      <c r="P224" s="152"/>
      <c r="Q224" s="152"/>
      <c r="R224" s="152"/>
      <c r="S224" s="152"/>
      <c r="T224" s="152"/>
      <c r="U224" s="152"/>
      <c r="V224" s="109"/>
      <c r="W224" s="109"/>
      <c r="X224" s="109"/>
      <c r="Y224" s="109"/>
      <c r="Z224" s="109"/>
      <c r="AA224" s="109"/>
      <c r="AB224" s="109"/>
      <c r="AC224" s="109"/>
      <c r="AD224" s="109"/>
      <c r="AE224" s="109"/>
      <c r="AF224" s="109"/>
      <c r="AG224" s="109"/>
      <c r="AH224" s="109"/>
      <c r="AI224" s="109"/>
      <c r="AJ224" s="109"/>
      <c r="AK224" s="109"/>
      <c r="AL224" s="109"/>
      <c r="AM224" s="109"/>
      <c r="AN224" s="109"/>
      <c r="AO224" s="109"/>
      <c r="AP224" s="109"/>
      <c r="AQ224" s="109"/>
      <c r="AR224" s="109"/>
      <c r="AS224" s="109"/>
      <c r="AT224" s="109"/>
      <c r="AU224" s="109"/>
      <c r="AV224" s="109"/>
      <c r="AW224" s="109"/>
      <c r="AX224" s="109"/>
      <c r="AY224" s="109"/>
      <c r="AZ224" s="109"/>
      <c r="BA224" s="109"/>
      <c r="BB224" s="109"/>
      <c r="BC224" s="109"/>
      <c r="BD224" s="109"/>
      <c r="BE224" s="109"/>
      <c r="BF224" s="109"/>
      <c r="BG224" s="109"/>
      <c r="BH224" s="109"/>
      <c r="BI224" s="109"/>
      <c r="BJ224" s="109"/>
      <c r="BK224" s="109"/>
      <c r="BL224" s="109"/>
      <c r="BM224" s="109"/>
      <c r="BN224" s="109"/>
      <c r="BO224" s="109"/>
      <c r="BP224" s="109"/>
      <c r="BQ224" s="109"/>
      <c r="BR224" s="109"/>
      <c r="BS224" s="109"/>
      <c r="BT224" s="109"/>
      <c r="BU224" s="109"/>
      <c r="BV224" s="109"/>
      <c r="BW224" s="109"/>
      <c r="BX224" s="109"/>
      <c r="BY224" s="109"/>
      <c r="BZ224" s="109"/>
      <c r="CA224" s="109"/>
      <c r="CB224" s="109"/>
      <c r="CC224" s="109"/>
      <c r="CD224" s="109"/>
    </row>
    <row r="225" spans="1:82" s="153" customFormat="1">
      <c r="A225" s="109"/>
      <c r="B225" s="109"/>
      <c r="C225" s="109"/>
      <c r="D225" s="109"/>
      <c r="E225" s="109"/>
      <c r="F225" s="103"/>
      <c r="G225" s="103"/>
      <c r="H225" s="109"/>
      <c r="I225" s="109"/>
      <c r="J225" s="109"/>
      <c r="K225" s="109"/>
      <c r="L225" s="109"/>
      <c r="M225" s="109"/>
      <c r="N225" s="149"/>
      <c r="O225" s="109"/>
      <c r="P225" s="152"/>
      <c r="Q225" s="152"/>
      <c r="R225" s="152"/>
      <c r="S225" s="152"/>
      <c r="T225" s="152"/>
      <c r="U225" s="152"/>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c r="CA225" s="109"/>
      <c r="CB225" s="109"/>
      <c r="CC225" s="109"/>
      <c r="CD225" s="109"/>
    </row>
    <row r="226" spans="1:82" s="153" customFormat="1">
      <c r="A226" s="109"/>
      <c r="B226" s="109"/>
      <c r="C226" s="109"/>
      <c r="D226" s="109"/>
      <c r="E226" s="109"/>
      <c r="F226" s="103"/>
      <c r="G226" s="103"/>
      <c r="H226" s="109"/>
      <c r="I226" s="109"/>
      <c r="J226" s="109"/>
      <c r="K226" s="109"/>
      <c r="L226" s="109"/>
      <c r="M226" s="109"/>
      <c r="N226" s="149"/>
      <c r="O226" s="109"/>
      <c r="P226" s="152"/>
      <c r="Q226" s="152"/>
      <c r="R226" s="152"/>
      <c r="S226" s="152"/>
      <c r="T226" s="152"/>
      <c r="U226" s="152"/>
      <c r="V226" s="109"/>
      <c r="W226" s="109"/>
      <c r="X226" s="109"/>
      <c r="Y226" s="109"/>
      <c r="Z226" s="109"/>
      <c r="AA226" s="109"/>
      <c r="AB226" s="109"/>
      <c r="AC226" s="109"/>
      <c r="AD226" s="109"/>
      <c r="AE226" s="109"/>
      <c r="AF226" s="109"/>
      <c r="AG226" s="109"/>
      <c r="AH226" s="109"/>
      <c r="AI226" s="109"/>
      <c r="AJ226" s="109"/>
      <c r="AK226" s="109"/>
      <c r="AL226" s="109"/>
      <c r="AM226" s="109"/>
      <c r="AN226" s="109"/>
      <c r="AO226" s="109"/>
      <c r="AP226" s="109"/>
      <c r="AQ226" s="109"/>
      <c r="AR226" s="109"/>
      <c r="AS226" s="109"/>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c r="CC226" s="109"/>
      <c r="CD226" s="109"/>
    </row>
    <row r="227" spans="1:82" s="153" customFormat="1">
      <c r="A227" s="109"/>
      <c r="B227" s="109"/>
      <c r="C227" s="109"/>
      <c r="D227" s="109"/>
      <c r="E227" s="109"/>
      <c r="F227" s="103"/>
      <c r="G227" s="103"/>
      <c r="H227" s="109"/>
      <c r="I227" s="109"/>
      <c r="J227" s="109"/>
      <c r="K227" s="109"/>
      <c r="L227" s="109"/>
      <c r="M227" s="109"/>
      <c r="N227" s="149"/>
      <c r="O227" s="109"/>
      <c r="P227" s="152"/>
      <c r="Q227" s="152"/>
      <c r="R227" s="152"/>
      <c r="S227" s="152"/>
      <c r="T227" s="152"/>
      <c r="U227" s="152"/>
      <c r="V227" s="109"/>
      <c r="W227" s="109"/>
      <c r="X227" s="109"/>
      <c r="Y227" s="109"/>
      <c r="Z227" s="109"/>
      <c r="AA227" s="109"/>
      <c r="AB227" s="109"/>
      <c r="AC227" s="109"/>
      <c r="AD227" s="109"/>
      <c r="AE227" s="109"/>
      <c r="AF227" s="109"/>
      <c r="AG227" s="109"/>
      <c r="AH227" s="109"/>
      <c r="AI227" s="109"/>
      <c r="AJ227" s="109"/>
      <c r="AK227" s="109"/>
      <c r="AL227" s="109"/>
      <c r="AM227" s="109"/>
      <c r="AN227" s="109"/>
      <c r="AO227" s="109"/>
      <c r="AP227" s="109"/>
      <c r="AQ227" s="109"/>
      <c r="AR227" s="109"/>
      <c r="AS227" s="109"/>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c r="CC227" s="109"/>
      <c r="CD227" s="109"/>
    </row>
    <row r="228" spans="1:82" s="153" customFormat="1">
      <c r="A228" s="109"/>
      <c r="B228" s="109"/>
      <c r="C228" s="109"/>
      <c r="D228" s="109"/>
      <c r="E228" s="109"/>
      <c r="F228" s="103"/>
      <c r="G228" s="103"/>
      <c r="H228" s="109"/>
      <c r="I228" s="109"/>
      <c r="J228" s="109"/>
      <c r="K228" s="109"/>
      <c r="L228" s="109"/>
      <c r="M228" s="109"/>
      <c r="N228" s="149"/>
      <c r="O228" s="109"/>
      <c r="P228" s="152"/>
      <c r="Q228" s="152"/>
      <c r="R228" s="152"/>
      <c r="S228" s="152"/>
      <c r="T228" s="152"/>
      <c r="U228" s="152"/>
      <c r="V228" s="109"/>
      <c r="W228" s="109"/>
      <c r="X228" s="109"/>
      <c r="Y228" s="109"/>
      <c r="Z228" s="109"/>
      <c r="AA228" s="109"/>
      <c r="AB228" s="109"/>
      <c r="AC228" s="109"/>
      <c r="AD228" s="109"/>
      <c r="AE228" s="109"/>
      <c r="AF228" s="109"/>
      <c r="AG228" s="109"/>
      <c r="AH228" s="109"/>
      <c r="AI228" s="109"/>
      <c r="AJ228" s="109"/>
      <c r="AK228" s="109"/>
      <c r="AL228" s="109"/>
      <c r="AM228" s="109"/>
      <c r="AN228" s="109"/>
      <c r="AO228" s="109"/>
      <c r="AP228" s="109"/>
      <c r="AQ228" s="109"/>
      <c r="AR228" s="109"/>
      <c r="AS228" s="109"/>
      <c r="AT228" s="109"/>
      <c r="AU228" s="109"/>
      <c r="AV228" s="109"/>
      <c r="AW228" s="109"/>
      <c r="AX228" s="109"/>
      <c r="AY228" s="109"/>
      <c r="AZ228" s="109"/>
      <c r="BA228" s="109"/>
      <c r="BB228" s="109"/>
      <c r="BC228" s="109"/>
      <c r="BD228" s="109"/>
      <c r="BE228" s="109"/>
      <c r="BF228" s="109"/>
      <c r="BG228" s="109"/>
      <c r="BH228" s="109"/>
      <c r="BI228" s="109"/>
      <c r="BJ228" s="109"/>
      <c r="BK228" s="109"/>
      <c r="BL228" s="109"/>
      <c r="BM228" s="109"/>
      <c r="BN228" s="109"/>
      <c r="BO228" s="109"/>
      <c r="BP228" s="109"/>
      <c r="BQ228" s="109"/>
      <c r="BR228" s="109"/>
      <c r="BS228" s="109"/>
      <c r="BT228" s="109"/>
      <c r="BU228" s="109"/>
      <c r="BV228" s="109"/>
      <c r="BW228" s="109"/>
      <c r="BX228" s="109"/>
      <c r="BY228" s="109"/>
      <c r="BZ228" s="109"/>
      <c r="CA228" s="109"/>
      <c r="CB228" s="109"/>
      <c r="CC228" s="109"/>
      <c r="CD228" s="109"/>
    </row>
    <row r="229" spans="1:82" s="153" customFormat="1">
      <c r="A229" s="109"/>
      <c r="B229" s="109"/>
      <c r="C229" s="109"/>
      <c r="D229" s="109"/>
      <c r="E229" s="109"/>
      <c r="F229" s="103"/>
      <c r="G229" s="103"/>
      <c r="H229" s="109"/>
      <c r="I229" s="109"/>
      <c r="J229" s="109"/>
      <c r="K229" s="109"/>
      <c r="L229" s="109"/>
      <c r="M229" s="109"/>
      <c r="N229" s="149"/>
      <c r="O229" s="109"/>
      <c r="P229" s="152"/>
      <c r="Q229" s="152"/>
      <c r="R229" s="152"/>
      <c r="S229" s="152"/>
      <c r="T229" s="152"/>
      <c r="U229" s="152"/>
      <c r="V229" s="109"/>
      <c r="W229" s="109"/>
      <c r="X229" s="109"/>
      <c r="Y229" s="109"/>
      <c r="Z229" s="109"/>
      <c r="AA229" s="109"/>
      <c r="AB229" s="109"/>
      <c r="AC229" s="109"/>
      <c r="AD229" s="109"/>
      <c r="AE229" s="109"/>
      <c r="AF229" s="109"/>
      <c r="AG229" s="109"/>
      <c r="AH229" s="109"/>
      <c r="AI229" s="109"/>
      <c r="AJ229" s="109"/>
      <c r="AK229" s="109"/>
      <c r="AL229" s="109"/>
      <c r="AM229" s="109"/>
      <c r="AN229" s="109"/>
      <c r="AO229" s="109"/>
      <c r="AP229" s="109"/>
      <c r="AQ229" s="109"/>
      <c r="AR229" s="109"/>
      <c r="AS229" s="109"/>
      <c r="AT229" s="109"/>
      <c r="AU229" s="109"/>
      <c r="AV229" s="109"/>
      <c r="AW229" s="109"/>
      <c r="AX229" s="109"/>
      <c r="AY229" s="109"/>
      <c r="AZ229" s="109"/>
      <c r="BA229" s="109"/>
      <c r="BB229" s="109"/>
      <c r="BC229" s="109"/>
      <c r="BD229" s="109"/>
      <c r="BE229" s="109"/>
      <c r="BF229" s="109"/>
      <c r="BG229" s="109"/>
      <c r="BH229" s="109"/>
      <c r="BI229" s="109"/>
      <c r="BJ229" s="109"/>
      <c r="BK229" s="109"/>
      <c r="BL229" s="109"/>
      <c r="BM229" s="109"/>
      <c r="BN229" s="109"/>
      <c r="BO229" s="109"/>
      <c r="BP229" s="109"/>
      <c r="BQ229" s="109"/>
      <c r="BR229" s="109"/>
      <c r="BS229" s="109"/>
      <c r="BT229" s="109"/>
      <c r="BU229" s="109"/>
      <c r="BV229" s="109"/>
      <c r="BW229" s="109"/>
      <c r="BX229" s="109"/>
      <c r="BY229" s="109"/>
      <c r="BZ229" s="109"/>
      <c r="CA229" s="109"/>
      <c r="CB229" s="109"/>
      <c r="CC229" s="109"/>
      <c r="CD229" s="109"/>
    </row>
    <row r="230" spans="1:82" s="153" customFormat="1">
      <c r="A230" s="109"/>
      <c r="B230" s="109"/>
      <c r="C230" s="109"/>
      <c r="D230" s="109"/>
      <c r="E230" s="109"/>
      <c r="F230" s="103"/>
      <c r="G230" s="103"/>
      <c r="H230" s="109"/>
      <c r="I230" s="109"/>
      <c r="J230" s="109"/>
      <c r="K230" s="109"/>
      <c r="L230" s="109"/>
      <c r="M230" s="109"/>
      <c r="N230" s="149"/>
      <c r="O230" s="109"/>
      <c r="P230" s="152"/>
      <c r="Q230" s="152"/>
      <c r="R230" s="152"/>
      <c r="S230" s="152"/>
      <c r="T230" s="152"/>
      <c r="U230" s="152"/>
      <c r="V230" s="109"/>
      <c r="W230" s="109"/>
      <c r="X230" s="109"/>
      <c r="Y230" s="109"/>
      <c r="Z230" s="109"/>
      <c r="AA230" s="109"/>
      <c r="AB230" s="109"/>
      <c r="AC230" s="109"/>
      <c r="AD230" s="109"/>
      <c r="AE230" s="109"/>
      <c r="AF230" s="109"/>
      <c r="AG230" s="109"/>
      <c r="AH230" s="109"/>
      <c r="AI230" s="109"/>
      <c r="AJ230" s="109"/>
      <c r="AK230" s="109"/>
      <c r="AL230" s="109"/>
      <c r="AM230" s="109"/>
      <c r="AN230" s="109"/>
      <c r="AO230" s="109"/>
      <c r="AP230" s="109"/>
      <c r="AQ230" s="109"/>
      <c r="AR230" s="109"/>
      <c r="AS230" s="109"/>
      <c r="AT230" s="109"/>
      <c r="AU230" s="109"/>
      <c r="AV230" s="109"/>
      <c r="AW230" s="109"/>
      <c r="AX230" s="109"/>
      <c r="AY230" s="109"/>
      <c r="AZ230" s="109"/>
      <c r="BA230" s="109"/>
      <c r="BB230" s="109"/>
      <c r="BC230" s="109"/>
      <c r="BD230" s="109"/>
      <c r="BE230" s="109"/>
      <c r="BF230" s="109"/>
      <c r="BG230" s="109"/>
      <c r="BH230" s="109"/>
      <c r="BI230" s="109"/>
      <c r="BJ230" s="109"/>
      <c r="BK230" s="109"/>
      <c r="BL230" s="109"/>
      <c r="BM230" s="109"/>
      <c r="BN230" s="109"/>
      <c r="BO230" s="109"/>
      <c r="BP230" s="109"/>
      <c r="BQ230" s="109"/>
      <c r="BR230" s="109"/>
      <c r="BS230" s="109"/>
      <c r="BT230" s="109"/>
      <c r="BU230" s="109"/>
      <c r="BV230" s="109"/>
      <c r="BW230" s="109"/>
      <c r="BX230" s="109"/>
      <c r="BY230" s="109"/>
      <c r="BZ230" s="109"/>
      <c r="CA230" s="109"/>
      <c r="CB230" s="109"/>
      <c r="CC230" s="109"/>
      <c r="CD230" s="109"/>
    </row>
    <row r="231" spans="1:82" s="153" customFormat="1">
      <c r="A231" s="109"/>
      <c r="B231" s="109"/>
      <c r="C231" s="109"/>
      <c r="D231" s="109"/>
      <c r="E231" s="109"/>
      <c r="F231" s="103"/>
      <c r="G231" s="103"/>
      <c r="H231" s="109"/>
      <c r="I231" s="109"/>
      <c r="J231" s="109"/>
      <c r="K231" s="109"/>
      <c r="L231" s="109"/>
      <c r="M231" s="109"/>
      <c r="N231" s="149"/>
      <c r="O231" s="109"/>
      <c r="P231" s="152"/>
      <c r="Q231" s="152"/>
      <c r="R231" s="152"/>
      <c r="S231" s="152"/>
      <c r="T231" s="152"/>
      <c r="U231" s="152"/>
      <c r="V231" s="109"/>
      <c r="W231" s="109"/>
      <c r="X231" s="109"/>
      <c r="Y231" s="109"/>
      <c r="Z231" s="109"/>
      <c r="AA231" s="109"/>
      <c r="AB231" s="109"/>
      <c r="AC231" s="109"/>
      <c r="AD231" s="109"/>
      <c r="AE231" s="109"/>
      <c r="AF231" s="109"/>
      <c r="AG231" s="109"/>
      <c r="AH231" s="109"/>
      <c r="AI231" s="109"/>
      <c r="AJ231" s="109"/>
      <c r="AK231" s="109"/>
      <c r="AL231" s="109"/>
      <c r="AM231" s="109"/>
      <c r="AN231" s="109"/>
      <c r="AO231" s="109"/>
      <c r="AP231" s="109"/>
      <c r="AQ231" s="109"/>
      <c r="AR231" s="109"/>
      <c r="AS231" s="109"/>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c r="CC231" s="109"/>
      <c r="CD231" s="109"/>
    </row>
    <row r="232" spans="1:82" s="153" customFormat="1">
      <c r="A232" s="109"/>
      <c r="B232" s="109"/>
      <c r="C232" s="109"/>
      <c r="D232" s="109"/>
      <c r="E232" s="109"/>
      <c r="F232" s="103"/>
      <c r="G232" s="103"/>
      <c r="H232" s="109"/>
      <c r="I232" s="109"/>
      <c r="J232" s="109"/>
      <c r="K232" s="109"/>
      <c r="L232" s="109"/>
      <c r="M232" s="109"/>
      <c r="N232" s="149"/>
      <c r="O232" s="109"/>
      <c r="P232" s="152"/>
      <c r="Q232" s="152"/>
      <c r="R232" s="152"/>
      <c r="S232" s="152"/>
      <c r="T232" s="152"/>
      <c r="U232" s="152"/>
      <c r="V232" s="109"/>
      <c r="W232" s="109"/>
      <c r="X232" s="109"/>
      <c r="Y232" s="109"/>
      <c r="Z232" s="109"/>
      <c r="AA232" s="109"/>
      <c r="AB232" s="109"/>
      <c r="AC232" s="109"/>
      <c r="AD232" s="109"/>
      <c r="AE232" s="109"/>
      <c r="AF232" s="109"/>
      <c r="AG232" s="109"/>
      <c r="AH232" s="109"/>
      <c r="AI232" s="109"/>
      <c r="AJ232" s="109"/>
      <c r="AK232" s="109"/>
      <c r="AL232" s="109"/>
      <c r="AM232" s="109"/>
      <c r="AN232" s="109"/>
      <c r="AO232" s="109"/>
      <c r="AP232" s="109"/>
      <c r="AQ232" s="109"/>
      <c r="AR232" s="109"/>
      <c r="AS232" s="109"/>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c r="CC232" s="109"/>
      <c r="CD232" s="109"/>
    </row>
    <row r="233" spans="1:82" s="153" customFormat="1">
      <c r="A233" s="109"/>
      <c r="B233" s="109"/>
      <c r="C233" s="109"/>
      <c r="D233" s="109"/>
      <c r="E233" s="109"/>
      <c r="F233" s="103"/>
      <c r="G233" s="103"/>
      <c r="H233" s="109"/>
      <c r="I233" s="109"/>
      <c r="J233" s="109"/>
      <c r="K233" s="109"/>
      <c r="L233" s="109"/>
      <c r="M233" s="109"/>
      <c r="N233" s="149"/>
      <c r="O233" s="109"/>
      <c r="P233" s="152"/>
      <c r="Q233" s="152"/>
      <c r="R233" s="152"/>
      <c r="S233" s="152"/>
      <c r="T233" s="152"/>
      <c r="U233" s="152"/>
      <c r="V233" s="109"/>
      <c r="W233" s="109"/>
      <c r="X233" s="109"/>
      <c r="Y233" s="109"/>
      <c r="Z233" s="109"/>
      <c r="AA233" s="109"/>
      <c r="AB233" s="109"/>
      <c r="AC233" s="109"/>
      <c r="AD233" s="109"/>
      <c r="AE233" s="109"/>
      <c r="AF233" s="109"/>
      <c r="AG233" s="109"/>
      <c r="AH233" s="109"/>
      <c r="AI233" s="109"/>
      <c r="AJ233" s="109"/>
      <c r="AK233" s="109"/>
      <c r="AL233" s="109"/>
      <c r="AM233" s="109"/>
      <c r="AN233" s="109"/>
      <c r="AO233" s="109"/>
      <c r="AP233" s="109"/>
      <c r="AQ233" s="109"/>
      <c r="AR233" s="109"/>
      <c r="AS233" s="109"/>
      <c r="AT233" s="109"/>
      <c r="AU233" s="109"/>
      <c r="AV233" s="109"/>
      <c r="AW233" s="109"/>
      <c r="AX233" s="109"/>
      <c r="AY233" s="109"/>
      <c r="AZ233" s="109"/>
      <c r="BA233" s="109"/>
      <c r="BB233" s="109"/>
      <c r="BC233" s="109"/>
      <c r="BD233" s="109"/>
      <c r="BE233" s="109"/>
      <c r="BF233" s="109"/>
      <c r="BG233" s="109"/>
      <c r="BH233" s="109"/>
      <c r="BI233" s="109"/>
      <c r="BJ233" s="109"/>
      <c r="BK233" s="109"/>
      <c r="BL233" s="109"/>
      <c r="BM233" s="109"/>
      <c r="BN233" s="109"/>
      <c r="BO233" s="109"/>
      <c r="BP233" s="109"/>
      <c r="BQ233" s="109"/>
      <c r="BR233" s="109"/>
      <c r="BS233" s="109"/>
      <c r="BT233" s="109"/>
      <c r="BU233" s="109"/>
      <c r="BV233" s="109"/>
      <c r="BW233" s="109"/>
      <c r="BX233" s="109"/>
      <c r="BY233" s="109"/>
      <c r="BZ233" s="109"/>
      <c r="CA233" s="109"/>
      <c r="CB233" s="109"/>
      <c r="CC233" s="109"/>
      <c r="CD233" s="109"/>
    </row>
    <row r="234" spans="1:82" s="153" customFormat="1">
      <c r="A234" s="109"/>
      <c r="B234" s="109"/>
      <c r="C234" s="109"/>
      <c r="D234" s="109"/>
      <c r="E234" s="109"/>
      <c r="F234" s="103"/>
      <c r="G234" s="103"/>
      <c r="H234" s="109"/>
      <c r="I234" s="109"/>
      <c r="J234" s="109"/>
      <c r="K234" s="109"/>
      <c r="L234" s="109"/>
      <c r="M234" s="109"/>
      <c r="N234" s="149"/>
      <c r="O234" s="109"/>
      <c r="P234" s="152"/>
      <c r="Q234" s="152"/>
      <c r="R234" s="152"/>
      <c r="S234" s="152"/>
      <c r="T234" s="152"/>
      <c r="U234" s="152"/>
      <c r="V234" s="109"/>
      <c r="W234" s="109"/>
      <c r="X234" s="109"/>
      <c r="Y234" s="109"/>
      <c r="Z234" s="109"/>
      <c r="AA234" s="109"/>
      <c r="AB234" s="109"/>
      <c r="AC234" s="109"/>
      <c r="AD234" s="109"/>
      <c r="AE234" s="109"/>
      <c r="AF234" s="109"/>
      <c r="AG234" s="109"/>
      <c r="AH234" s="109"/>
      <c r="AI234" s="109"/>
      <c r="AJ234" s="109"/>
      <c r="AK234" s="109"/>
      <c r="AL234" s="109"/>
      <c r="AM234" s="109"/>
      <c r="AN234" s="109"/>
      <c r="AO234" s="109"/>
      <c r="AP234" s="109"/>
      <c r="AQ234" s="109"/>
      <c r="AR234" s="109"/>
      <c r="AS234" s="109"/>
      <c r="AT234" s="109"/>
      <c r="AU234" s="109"/>
      <c r="AV234" s="109"/>
      <c r="AW234" s="109"/>
      <c r="AX234" s="109"/>
      <c r="AY234" s="109"/>
      <c r="AZ234" s="109"/>
      <c r="BA234" s="109"/>
      <c r="BB234" s="109"/>
      <c r="BC234" s="109"/>
      <c r="BD234" s="109"/>
      <c r="BE234" s="109"/>
      <c r="BF234" s="109"/>
      <c r="BG234" s="109"/>
      <c r="BH234" s="109"/>
      <c r="BI234" s="109"/>
      <c r="BJ234" s="109"/>
      <c r="BK234" s="109"/>
      <c r="BL234" s="109"/>
      <c r="BM234" s="109"/>
      <c r="BN234" s="109"/>
      <c r="BO234" s="109"/>
      <c r="BP234" s="109"/>
      <c r="BQ234" s="109"/>
      <c r="BR234" s="109"/>
      <c r="BS234" s="109"/>
      <c r="BT234" s="109"/>
      <c r="BU234" s="109"/>
      <c r="BV234" s="109"/>
      <c r="BW234" s="109"/>
      <c r="BX234" s="109"/>
      <c r="BY234" s="109"/>
      <c r="BZ234" s="109"/>
      <c r="CA234" s="109"/>
      <c r="CB234" s="109"/>
      <c r="CC234" s="109"/>
      <c r="CD234" s="109"/>
    </row>
    <row r="235" spans="1:82" s="153" customFormat="1">
      <c r="A235" s="109"/>
      <c r="B235" s="109"/>
      <c r="C235" s="109"/>
      <c r="D235" s="109"/>
      <c r="E235" s="109"/>
      <c r="F235" s="103"/>
      <c r="G235" s="103"/>
      <c r="H235" s="109"/>
      <c r="I235" s="109"/>
      <c r="J235" s="109"/>
      <c r="K235" s="109"/>
      <c r="L235" s="109"/>
      <c r="M235" s="109"/>
      <c r="N235" s="149"/>
      <c r="O235" s="109"/>
      <c r="P235" s="152"/>
      <c r="Q235" s="152"/>
      <c r="R235" s="152"/>
      <c r="S235" s="152"/>
      <c r="T235" s="152"/>
      <c r="U235" s="152"/>
      <c r="V235" s="109"/>
      <c r="W235" s="109"/>
      <c r="X235" s="109"/>
      <c r="Y235" s="109"/>
      <c r="Z235" s="109"/>
      <c r="AA235" s="109"/>
      <c r="AB235" s="109"/>
      <c r="AC235" s="109"/>
      <c r="AD235" s="109"/>
      <c r="AE235" s="109"/>
      <c r="AF235" s="109"/>
      <c r="AG235" s="109"/>
      <c r="AH235" s="109"/>
      <c r="AI235" s="109"/>
      <c r="AJ235" s="109"/>
      <c r="AK235" s="109"/>
      <c r="AL235" s="109"/>
      <c r="AM235" s="109"/>
      <c r="AN235" s="109"/>
      <c r="AO235" s="109"/>
      <c r="AP235" s="109"/>
      <c r="AQ235" s="109"/>
      <c r="AR235" s="109"/>
      <c r="AS235" s="109"/>
      <c r="AT235" s="109"/>
      <c r="AU235" s="109"/>
      <c r="AV235" s="109"/>
      <c r="AW235" s="109"/>
      <c r="AX235" s="109"/>
      <c r="AY235" s="109"/>
      <c r="AZ235" s="109"/>
      <c r="BA235" s="109"/>
      <c r="BB235" s="109"/>
      <c r="BC235" s="109"/>
      <c r="BD235" s="109"/>
      <c r="BE235" s="109"/>
      <c r="BF235" s="109"/>
      <c r="BG235" s="109"/>
      <c r="BH235" s="109"/>
      <c r="BI235" s="109"/>
      <c r="BJ235" s="109"/>
      <c r="BK235" s="109"/>
      <c r="BL235" s="109"/>
      <c r="BM235" s="109"/>
      <c r="BN235" s="109"/>
      <c r="BO235" s="109"/>
      <c r="BP235" s="109"/>
      <c r="BQ235" s="109"/>
      <c r="BR235" s="109"/>
      <c r="BS235" s="109"/>
      <c r="BT235" s="109"/>
      <c r="BU235" s="109"/>
      <c r="BV235" s="109"/>
      <c r="BW235" s="109"/>
      <c r="BX235" s="109"/>
      <c r="BY235" s="109"/>
      <c r="BZ235" s="109"/>
      <c r="CA235" s="109"/>
      <c r="CB235" s="109"/>
      <c r="CC235" s="109"/>
      <c r="CD235" s="109"/>
    </row>
    <row r="236" spans="1:82" s="153" customFormat="1">
      <c r="A236" s="109"/>
      <c r="B236" s="109"/>
      <c r="C236" s="109"/>
      <c r="D236" s="109"/>
      <c r="E236" s="109"/>
      <c r="F236" s="103"/>
      <c r="G236" s="103"/>
      <c r="H236" s="109"/>
      <c r="I236" s="109"/>
      <c r="J236" s="109"/>
      <c r="K236" s="109"/>
      <c r="L236" s="109"/>
      <c r="M236" s="109"/>
      <c r="N236" s="149"/>
      <c r="O236" s="109"/>
      <c r="P236" s="152"/>
      <c r="Q236" s="152"/>
      <c r="R236" s="152"/>
      <c r="S236" s="152"/>
      <c r="T236" s="152"/>
      <c r="U236" s="152"/>
      <c r="V236" s="109"/>
      <c r="W236" s="109"/>
      <c r="X236" s="109"/>
      <c r="Y236" s="109"/>
      <c r="Z236" s="109"/>
      <c r="AA236" s="109"/>
      <c r="AB236" s="109"/>
      <c r="AC236" s="109"/>
      <c r="AD236" s="109"/>
      <c r="AE236" s="109"/>
      <c r="AF236" s="109"/>
      <c r="AG236" s="109"/>
      <c r="AH236" s="109"/>
      <c r="AI236" s="109"/>
      <c r="AJ236" s="109"/>
      <c r="AK236" s="109"/>
      <c r="AL236" s="109"/>
      <c r="AM236" s="109"/>
      <c r="AN236" s="109"/>
      <c r="AO236" s="109"/>
      <c r="AP236" s="109"/>
      <c r="AQ236" s="109"/>
      <c r="AR236" s="109"/>
      <c r="AS236" s="109"/>
      <c r="AT236" s="109"/>
      <c r="AU236" s="109"/>
      <c r="AV236" s="109"/>
      <c r="AW236" s="109"/>
      <c r="AX236" s="109"/>
      <c r="AY236" s="109"/>
      <c r="AZ236" s="109"/>
      <c r="BA236" s="109"/>
      <c r="BB236" s="109"/>
      <c r="BC236" s="109"/>
      <c r="BD236" s="109"/>
      <c r="BE236" s="109"/>
      <c r="BF236" s="109"/>
      <c r="BG236" s="109"/>
      <c r="BH236" s="109"/>
      <c r="BI236" s="109"/>
      <c r="BJ236" s="109"/>
      <c r="BK236" s="109"/>
      <c r="BL236" s="109"/>
      <c r="BM236" s="109"/>
      <c r="BN236" s="109"/>
      <c r="BO236" s="109"/>
      <c r="BP236" s="109"/>
      <c r="BQ236" s="109"/>
      <c r="BR236" s="109"/>
      <c r="BS236" s="109"/>
      <c r="BT236" s="109"/>
      <c r="BU236" s="109"/>
      <c r="BV236" s="109"/>
      <c r="BW236" s="109"/>
      <c r="BX236" s="109"/>
      <c r="BY236" s="109"/>
      <c r="BZ236" s="109"/>
      <c r="CA236" s="109"/>
      <c r="CB236" s="109"/>
      <c r="CC236" s="109"/>
      <c r="CD236" s="109"/>
    </row>
    <row r="237" spans="1:82" s="153" customFormat="1">
      <c r="A237" s="109"/>
      <c r="B237" s="109"/>
      <c r="C237" s="109"/>
      <c r="D237" s="109"/>
      <c r="E237" s="109"/>
      <c r="F237" s="103"/>
      <c r="G237" s="103"/>
      <c r="H237" s="109"/>
      <c r="I237" s="109"/>
      <c r="J237" s="109"/>
      <c r="K237" s="109"/>
      <c r="L237" s="109"/>
      <c r="M237" s="109"/>
      <c r="N237" s="149"/>
      <c r="O237" s="109"/>
      <c r="P237" s="152"/>
      <c r="Q237" s="152"/>
      <c r="R237" s="152"/>
      <c r="S237" s="152"/>
      <c r="T237" s="152"/>
      <c r="U237" s="152"/>
      <c r="V237" s="109"/>
      <c r="W237" s="109"/>
      <c r="X237" s="109"/>
      <c r="Y237" s="109"/>
      <c r="Z237" s="109"/>
      <c r="AA237" s="109"/>
      <c r="AB237" s="109"/>
      <c r="AC237" s="109"/>
      <c r="AD237" s="109"/>
      <c r="AE237" s="109"/>
      <c r="AF237" s="109"/>
      <c r="AG237" s="109"/>
      <c r="AH237" s="109"/>
      <c r="AI237" s="109"/>
      <c r="AJ237" s="109"/>
      <c r="AK237" s="109"/>
      <c r="AL237" s="109"/>
      <c r="AM237" s="109"/>
      <c r="AN237" s="109"/>
      <c r="AO237" s="109"/>
      <c r="AP237" s="109"/>
      <c r="AQ237" s="109"/>
      <c r="AR237" s="109"/>
      <c r="AS237" s="109"/>
      <c r="AT237" s="109"/>
      <c r="AU237" s="109"/>
      <c r="AV237" s="109"/>
      <c r="AW237" s="109"/>
      <c r="AX237" s="109"/>
      <c r="AY237" s="109"/>
      <c r="AZ237" s="109"/>
      <c r="BA237" s="109"/>
      <c r="BB237" s="109"/>
      <c r="BC237" s="109"/>
      <c r="BD237" s="109"/>
      <c r="BE237" s="109"/>
      <c r="BF237" s="109"/>
      <c r="BG237" s="109"/>
      <c r="BH237" s="109"/>
      <c r="BI237" s="109"/>
      <c r="BJ237" s="109"/>
      <c r="BK237" s="109"/>
      <c r="BL237" s="109"/>
      <c r="BM237" s="109"/>
      <c r="BN237" s="109"/>
      <c r="BO237" s="109"/>
      <c r="BP237" s="109"/>
      <c r="BQ237" s="109"/>
      <c r="BR237" s="109"/>
      <c r="BS237" s="109"/>
      <c r="BT237" s="109"/>
      <c r="BU237" s="109"/>
      <c r="BV237" s="109"/>
      <c r="BW237" s="109"/>
      <c r="BX237" s="109"/>
      <c r="BY237" s="109"/>
      <c r="BZ237" s="109"/>
      <c r="CA237" s="109"/>
      <c r="CB237" s="109"/>
      <c r="CC237" s="109"/>
      <c r="CD237" s="109"/>
    </row>
    <row r="238" spans="1:82" s="153" customFormat="1">
      <c r="A238" s="109"/>
      <c r="B238" s="109"/>
      <c r="C238" s="109"/>
      <c r="D238" s="109"/>
      <c r="E238" s="109"/>
      <c r="F238" s="103"/>
      <c r="G238" s="103"/>
      <c r="H238" s="109"/>
      <c r="I238" s="109"/>
      <c r="J238" s="109"/>
      <c r="K238" s="109"/>
      <c r="L238" s="109"/>
      <c r="M238" s="109"/>
      <c r="N238" s="149"/>
      <c r="O238" s="109"/>
      <c r="P238" s="152"/>
      <c r="Q238" s="152"/>
      <c r="R238" s="152"/>
      <c r="S238" s="152"/>
      <c r="T238" s="152"/>
      <c r="U238" s="152"/>
      <c r="V238" s="109"/>
      <c r="W238" s="109"/>
      <c r="X238" s="109"/>
      <c r="Y238" s="109"/>
      <c r="Z238" s="109"/>
      <c r="AA238" s="109"/>
      <c r="AB238" s="109"/>
      <c r="AC238" s="109"/>
      <c r="AD238" s="109"/>
      <c r="AE238" s="109"/>
      <c r="AF238" s="109"/>
      <c r="AG238" s="109"/>
      <c r="AH238" s="109"/>
      <c r="AI238" s="109"/>
      <c r="AJ238" s="109"/>
      <c r="AK238" s="109"/>
      <c r="AL238" s="109"/>
      <c r="AM238" s="109"/>
      <c r="AN238" s="109"/>
      <c r="AO238" s="109"/>
      <c r="AP238" s="109"/>
      <c r="AQ238" s="109"/>
      <c r="AR238" s="109"/>
      <c r="AS238" s="109"/>
      <c r="AT238" s="109"/>
      <c r="AU238" s="109"/>
      <c r="AV238" s="109"/>
      <c r="AW238" s="109"/>
      <c r="AX238" s="109"/>
      <c r="AY238" s="109"/>
      <c r="AZ238" s="109"/>
      <c r="BA238" s="109"/>
      <c r="BB238" s="109"/>
      <c r="BC238" s="109"/>
      <c r="BD238" s="109"/>
      <c r="BE238" s="109"/>
      <c r="BF238" s="109"/>
      <c r="BG238" s="109"/>
      <c r="BH238" s="109"/>
      <c r="BI238" s="109"/>
      <c r="BJ238" s="109"/>
      <c r="BK238" s="109"/>
      <c r="BL238" s="109"/>
      <c r="BM238" s="109"/>
      <c r="BN238" s="109"/>
      <c r="BO238" s="109"/>
      <c r="BP238" s="109"/>
      <c r="BQ238" s="109"/>
      <c r="BR238" s="109"/>
      <c r="BS238" s="109"/>
      <c r="BT238" s="109"/>
      <c r="BU238" s="109"/>
      <c r="BV238" s="109"/>
      <c r="BW238" s="109"/>
      <c r="BX238" s="109"/>
      <c r="BY238" s="109"/>
      <c r="BZ238" s="109"/>
      <c r="CA238" s="109"/>
      <c r="CB238" s="109"/>
      <c r="CC238" s="109"/>
      <c r="CD238" s="109"/>
    </row>
    <row r="239" spans="1:82" s="153" customFormat="1">
      <c r="A239" s="109"/>
      <c r="B239" s="109"/>
      <c r="C239" s="109"/>
      <c r="D239" s="109"/>
      <c r="E239" s="109"/>
      <c r="F239" s="103"/>
      <c r="G239" s="103"/>
      <c r="H239" s="109"/>
      <c r="I239" s="109"/>
      <c r="J239" s="109"/>
      <c r="K239" s="109"/>
      <c r="L239" s="109"/>
      <c r="M239" s="109"/>
      <c r="N239" s="149"/>
      <c r="O239" s="109"/>
      <c r="P239" s="152"/>
      <c r="Q239" s="152"/>
      <c r="R239" s="152"/>
      <c r="S239" s="152"/>
      <c r="T239" s="152"/>
      <c r="U239" s="152"/>
      <c r="V239" s="109"/>
      <c r="W239" s="109"/>
      <c r="X239" s="109"/>
      <c r="Y239" s="109"/>
      <c r="Z239" s="109"/>
      <c r="AA239" s="109"/>
      <c r="AB239" s="109"/>
      <c r="AC239" s="109"/>
      <c r="AD239" s="109"/>
      <c r="AE239" s="109"/>
      <c r="AF239" s="109"/>
      <c r="AG239" s="109"/>
      <c r="AH239" s="109"/>
      <c r="AI239" s="109"/>
      <c r="AJ239" s="109"/>
      <c r="AK239" s="109"/>
      <c r="AL239" s="109"/>
      <c r="AM239" s="109"/>
      <c r="AN239" s="109"/>
      <c r="AO239" s="109"/>
      <c r="AP239" s="109"/>
      <c r="AQ239" s="109"/>
      <c r="AR239" s="109"/>
      <c r="AS239" s="109"/>
      <c r="AT239" s="109"/>
      <c r="AU239" s="109"/>
      <c r="AV239" s="109"/>
      <c r="AW239" s="109"/>
      <c r="AX239" s="109"/>
      <c r="AY239" s="109"/>
      <c r="AZ239" s="109"/>
      <c r="BA239" s="109"/>
      <c r="BB239" s="109"/>
      <c r="BC239" s="109"/>
      <c r="BD239" s="109"/>
      <c r="BE239" s="109"/>
      <c r="BF239" s="109"/>
      <c r="BG239" s="109"/>
      <c r="BH239" s="109"/>
      <c r="BI239" s="109"/>
      <c r="BJ239" s="109"/>
      <c r="BK239" s="109"/>
      <c r="BL239" s="109"/>
      <c r="BM239" s="109"/>
      <c r="BN239" s="109"/>
      <c r="BO239" s="109"/>
      <c r="BP239" s="109"/>
      <c r="BQ239" s="109"/>
      <c r="BR239" s="109"/>
      <c r="BS239" s="109"/>
      <c r="BT239" s="109"/>
      <c r="BU239" s="109"/>
      <c r="BV239" s="109"/>
      <c r="BW239" s="109"/>
      <c r="BX239" s="109"/>
      <c r="BY239" s="109"/>
      <c r="BZ239" s="109"/>
      <c r="CA239" s="109"/>
      <c r="CB239" s="109"/>
      <c r="CC239" s="109"/>
      <c r="CD239" s="109"/>
    </row>
    <row r="240" spans="1:82" s="153" customFormat="1">
      <c r="A240" s="109"/>
      <c r="B240" s="109"/>
      <c r="C240" s="109"/>
      <c r="D240" s="109"/>
      <c r="E240" s="109"/>
      <c r="F240" s="103"/>
      <c r="G240" s="103"/>
      <c r="H240" s="109"/>
      <c r="I240" s="109"/>
      <c r="J240" s="109"/>
      <c r="K240" s="109"/>
      <c r="L240" s="109"/>
      <c r="M240" s="109"/>
      <c r="N240" s="149"/>
      <c r="O240" s="109"/>
      <c r="P240" s="152"/>
      <c r="Q240" s="152"/>
      <c r="R240" s="152"/>
      <c r="S240" s="152"/>
      <c r="T240" s="152"/>
      <c r="U240" s="152"/>
      <c r="V240" s="109"/>
      <c r="W240" s="109"/>
      <c r="X240" s="109"/>
      <c r="Y240" s="109"/>
      <c r="Z240" s="109"/>
      <c r="AA240" s="109"/>
      <c r="AB240" s="109"/>
      <c r="AC240" s="109"/>
      <c r="AD240" s="109"/>
      <c r="AE240" s="109"/>
      <c r="AF240" s="109"/>
      <c r="AG240" s="109"/>
      <c r="AH240" s="109"/>
      <c r="AI240" s="109"/>
      <c r="AJ240" s="109"/>
      <c r="AK240" s="109"/>
      <c r="AL240" s="109"/>
      <c r="AM240" s="109"/>
      <c r="AN240" s="109"/>
      <c r="AO240" s="109"/>
      <c r="AP240" s="109"/>
      <c r="AQ240" s="109"/>
      <c r="AR240" s="109"/>
      <c r="AS240" s="109"/>
      <c r="AT240" s="109"/>
      <c r="AU240" s="109"/>
      <c r="AV240" s="109"/>
      <c r="AW240" s="109"/>
      <c r="AX240" s="109"/>
      <c r="AY240" s="109"/>
      <c r="AZ240" s="109"/>
      <c r="BA240" s="109"/>
      <c r="BB240" s="109"/>
      <c r="BC240" s="109"/>
      <c r="BD240" s="109"/>
      <c r="BE240" s="109"/>
      <c r="BF240" s="109"/>
      <c r="BG240" s="109"/>
      <c r="BH240" s="109"/>
      <c r="BI240" s="109"/>
      <c r="BJ240" s="109"/>
      <c r="BK240" s="109"/>
      <c r="BL240" s="109"/>
      <c r="BM240" s="109"/>
      <c r="BN240" s="109"/>
      <c r="BO240" s="109"/>
      <c r="BP240" s="109"/>
      <c r="BQ240" s="109"/>
      <c r="BR240" s="109"/>
      <c r="BS240" s="109"/>
      <c r="BT240" s="109"/>
      <c r="BU240" s="109"/>
      <c r="BV240" s="109"/>
      <c r="BW240" s="109"/>
      <c r="BX240" s="109"/>
      <c r="BY240" s="109"/>
      <c r="BZ240" s="109"/>
      <c r="CA240" s="109"/>
      <c r="CB240" s="109"/>
      <c r="CC240" s="109"/>
      <c r="CD240" s="109"/>
    </row>
    <row r="241" spans="1:82" s="153" customFormat="1">
      <c r="A241" s="109"/>
      <c r="B241" s="109"/>
      <c r="C241" s="109"/>
      <c r="D241" s="109"/>
      <c r="E241" s="109"/>
      <c r="F241" s="103"/>
      <c r="G241" s="103"/>
      <c r="H241" s="109"/>
      <c r="I241" s="109"/>
      <c r="J241" s="109"/>
      <c r="K241" s="109"/>
      <c r="L241" s="109"/>
      <c r="M241" s="109"/>
      <c r="N241" s="149"/>
      <c r="O241" s="109"/>
      <c r="P241" s="152"/>
      <c r="Q241" s="152"/>
      <c r="R241" s="152"/>
      <c r="S241" s="152"/>
      <c r="T241" s="152"/>
      <c r="U241" s="152"/>
      <c r="V241" s="109"/>
      <c r="W241" s="109"/>
      <c r="X241" s="109"/>
      <c r="Y241" s="109"/>
      <c r="Z241" s="109"/>
      <c r="AA241" s="109"/>
      <c r="AB241" s="109"/>
      <c r="AC241" s="109"/>
      <c r="AD241" s="109"/>
      <c r="AE241" s="109"/>
      <c r="AF241" s="109"/>
      <c r="AG241" s="109"/>
      <c r="AH241" s="109"/>
      <c r="AI241" s="109"/>
      <c r="AJ241" s="109"/>
      <c r="AK241" s="109"/>
      <c r="AL241" s="109"/>
      <c r="AM241" s="109"/>
      <c r="AN241" s="109"/>
      <c r="AO241" s="109"/>
      <c r="AP241" s="109"/>
      <c r="AQ241" s="109"/>
      <c r="AR241" s="109"/>
      <c r="AS241" s="109"/>
      <c r="AT241" s="109"/>
      <c r="AU241" s="109"/>
      <c r="AV241" s="109"/>
      <c r="AW241" s="109"/>
      <c r="AX241" s="109"/>
      <c r="AY241" s="109"/>
      <c r="AZ241" s="109"/>
      <c r="BA241" s="109"/>
      <c r="BB241" s="109"/>
      <c r="BC241" s="109"/>
      <c r="BD241" s="109"/>
      <c r="BE241" s="109"/>
      <c r="BF241" s="109"/>
      <c r="BG241" s="109"/>
      <c r="BH241" s="109"/>
      <c r="BI241" s="109"/>
      <c r="BJ241" s="109"/>
      <c r="BK241" s="109"/>
      <c r="BL241" s="109"/>
      <c r="BM241" s="109"/>
      <c r="BN241" s="109"/>
      <c r="BO241" s="109"/>
      <c r="BP241" s="109"/>
      <c r="BQ241" s="109"/>
      <c r="BR241" s="109"/>
      <c r="BS241" s="109"/>
      <c r="BT241" s="109"/>
      <c r="BU241" s="109"/>
      <c r="BV241" s="109"/>
      <c r="BW241" s="109"/>
      <c r="BX241" s="109"/>
      <c r="BY241" s="109"/>
      <c r="BZ241" s="109"/>
      <c r="CA241" s="109"/>
      <c r="CB241" s="109"/>
      <c r="CC241" s="109"/>
      <c r="CD241" s="109"/>
    </row>
    <row r="242" spans="1:82" s="153" customFormat="1">
      <c r="A242" s="109"/>
      <c r="B242" s="109"/>
      <c r="C242" s="109"/>
      <c r="D242" s="109"/>
      <c r="E242" s="109"/>
      <c r="F242" s="103"/>
      <c r="G242" s="103"/>
      <c r="H242" s="109"/>
      <c r="I242" s="109"/>
      <c r="J242" s="109"/>
      <c r="K242" s="109"/>
      <c r="L242" s="109"/>
      <c r="M242" s="109"/>
      <c r="N242" s="149"/>
      <c r="O242" s="109"/>
      <c r="P242" s="152"/>
      <c r="Q242" s="152"/>
      <c r="R242" s="152"/>
      <c r="S242" s="152"/>
      <c r="T242" s="152"/>
      <c r="U242" s="152"/>
      <c r="V242" s="109"/>
      <c r="W242" s="109"/>
      <c r="X242" s="109"/>
      <c r="Y242" s="109"/>
      <c r="Z242" s="109"/>
      <c r="AA242" s="109"/>
      <c r="AB242" s="109"/>
      <c r="AC242" s="109"/>
      <c r="AD242" s="109"/>
      <c r="AE242" s="109"/>
      <c r="AF242" s="109"/>
      <c r="AG242" s="109"/>
      <c r="AH242" s="109"/>
      <c r="AI242" s="109"/>
      <c r="AJ242" s="109"/>
      <c r="AK242" s="109"/>
      <c r="AL242" s="109"/>
      <c r="AM242" s="109"/>
      <c r="AN242" s="109"/>
      <c r="AO242" s="109"/>
      <c r="AP242" s="109"/>
      <c r="AQ242" s="109"/>
      <c r="AR242" s="109"/>
      <c r="AS242" s="109"/>
      <c r="AT242" s="109"/>
      <c r="AU242" s="109"/>
      <c r="AV242" s="109"/>
      <c r="AW242" s="109"/>
      <c r="AX242" s="109"/>
      <c r="AY242" s="109"/>
      <c r="AZ242" s="109"/>
      <c r="BA242" s="109"/>
      <c r="BB242" s="109"/>
      <c r="BC242" s="109"/>
      <c r="BD242" s="109"/>
      <c r="BE242" s="109"/>
      <c r="BF242" s="109"/>
      <c r="BG242" s="109"/>
      <c r="BH242" s="109"/>
      <c r="BI242" s="109"/>
      <c r="BJ242" s="109"/>
      <c r="BK242" s="109"/>
      <c r="BL242" s="109"/>
      <c r="BM242" s="109"/>
      <c r="BN242" s="109"/>
      <c r="BO242" s="109"/>
      <c r="BP242" s="109"/>
      <c r="BQ242" s="109"/>
      <c r="BR242" s="109"/>
      <c r="BS242" s="109"/>
      <c r="BT242" s="109"/>
      <c r="BU242" s="109"/>
      <c r="BV242" s="109"/>
      <c r="BW242" s="109"/>
      <c r="BX242" s="109"/>
      <c r="BY242" s="109"/>
      <c r="BZ242" s="109"/>
      <c r="CA242" s="109"/>
      <c r="CB242" s="109"/>
      <c r="CC242" s="109"/>
      <c r="CD242" s="109"/>
    </row>
    <row r="243" spans="1:82" s="153" customFormat="1">
      <c r="A243" s="109"/>
      <c r="B243" s="109"/>
      <c r="C243" s="109"/>
      <c r="D243" s="109"/>
      <c r="E243" s="109"/>
      <c r="F243" s="103"/>
      <c r="G243" s="103"/>
      <c r="H243" s="109"/>
      <c r="I243" s="109"/>
      <c r="J243" s="109"/>
      <c r="K243" s="109"/>
      <c r="L243" s="109"/>
      <c r="M243" s="109"/>
      <c r="N243" s="149"/>
      <c r="O243" s="109"/>
      <c r="P243" s="152"/>
      <c r="Q243" s="152"/>
      <c r="R243" s="152"/>
      <c r="S243" s="152"/>
      <c r="T243" s="152"/>
      <c r="U243" s="152"/>
      <c r="V243" s="109"/>
      <c r="W243" s="109"/>
      <c r="X243" s="109"/>
      <c r="Y243" s="109"/>
      <c r="Z243" s="109"/>
      <c r="AA243" s="109"/>
      <c r="AB243" s="109"/>
      <c r="AC243" s="109"/>
      <c r="AD243" s="109"/>
      <c r="AE243" s="109"/>
      <c r="AF243" s="109"/>
      <c r="AG243" s="109"/>
      <c r="AH243" s="109"/>
      <c r="AI243" s="109"/>
      <c r="AJ243" s="109"/>
      <c r="AK243" s="109"/>
      <c r="AL243" s="109"/>
      <c r="AM243" s="109"/>
      <c r="AN243" s="109"/>
      <c r="AO243" s="109"/>
      <c r="AP243" s="109"/>
      <c r="AQ243" s="109"/>
      <c r="AR243" s="109"/>
      <c r="AS243" s="109"/>
      <c r="AT243" s="109"/>
      <c r="AU243" s="109"/>
      <c r="AV243" s="109"/>
      <c r="AW243" s="109"/>
      <c r="AX243" s="109"/>
      <c r="AY243" s="109"/>
      <c r="AZ243" s="109"/>
      <c r="BA243" s="109"/>
      <c r="BB243" s="109"/>
      <c r="BC243" s="109"/>
      <c r="BD243" s="109"/>
      <c r="BE243" s="109"/>
      <c r="BF243" s="109"/>
      <c r="BG243" s="109"/>
      <c r="BH243" s="109"/>
      <c r="BI243" s="109"/>
      <c r="BJ243" s="109"/>
      <c r="BK243" s="109"/>
      <c r="BL243" s="109"/>
      <c r="BM243" s="109"/>
      <c r="BN243" s="109"/>
      <c r="BO243" s="109"/>
      <c r="BP243" s="109"/>
      <c r="BQ243" s="109"/>
      <c r="BR243" s="109"/>
      <c r="BS243" s="109"/>
      <c r="BT243" s="109"/>
      <c r="BU243" s="109"/>
      <c r="BV243" s="109"/>
      <c r="BW243" s="109"/>
      <c r="BX243" s="109"/>
      <c r="BY243" s="109"/>
      <c r="BZ243" s="109"/>
      <c r="CA243" s="109"/>
      <c r="CB243" s="109"/>
      <c r="CC243" s="109"/>
      <c r="CD243" s="109"/>
    </row>
    <row r="244" spans="1:82" s="153" customFormat="1">
      <c r="A244" s="109"/>
      <c r="B244" s="109"/>
      <c r="C244" s="109"/>
      <c r="D244" s="109"/>
      <c r="E244" s="109"/>
      <c r="F244" s="103"/>
      <c r="G244" s="103"/>
      <c r="H244" s="109"/>
      <c r="I244" s="109"/>
      <c r="J244" s="109"/>
      <c r="K244" s="109"/>
      <c r="L244" s="109"/>
      <c r="M244" s="109"/>
      <c r="N244" s="149"/>
      <c r="O244" s="109"/>
      <c r="P244" s="152"/>
      <c r="Q244" s="152"/>
      <c r="R244" s="152"/>
      <c r="S244" s="152"/>
      <c r="T244" s="152"/>
      <c r="U244" s="152"/>
      <c r="V244" s="109"/>
      <c r="W244" s="109"/>
      <c r="X244" s="109"/>
      <c r="Y244" s="109"/>
      <c r="Z244" s="109"/>
      <c r="AA244" s="109"/>
      <c r="AB244" s="109"/>
      <c r="AC244" s="109"/>
      <c r="AD244" s="109"/>
      <c r="AE244" s="109"/>
      <c r="AF244" s="109"/>
      <c r="AG244" s="109"/>
      <c r="AH244" s="109"/>
      <c r="AI244" s="109"/>
      <c r="AJ244" s="109"/>
      <c r="AK244" s="109"/>
      <c r="AL244" s="109"/>
      <c r="AM244" s="109"/>
      <c r="AN244" s="109"/>
      <c r="AO244" s="109"/>
      <c r="AP244" s="109"/>
      <c r="AQ244" s="109"/>
      <c r="AR244" s="109"/>
      <c r="AS244" s="109"/>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c r="CC244" s="109"/>
      <c r="CD244" s="109"/>
    </row>
    <row r="245" spans="1:82" s="153" customFormat="1">
      <c r="A245" s="109"/>
      <c r="B245" s="109"/>
      <c r="C245" s="109"/>
      <c r="D245" s="109"/>
      <c r="E245" s="109"/>
      <c r="F245" s="103"/>
      <c r="G245" s="103"/>
      <c r="H245" s="109"/>
      <c r="I245" s="109"/>
      <c r="J245" s="109"/>
      <c r="K245" s="109"/>
      <c r="L245" s="109"/>
      <c r="M245" s="109"/>
      <c r="N245" s="149"/>
      <c r="O245" s="109"/>
      <c r="P245" s="152"/>
      <c r="Q245" s="152"/>
      <c r="R245" s="152"/>
      <c r="S245" s="152"/>
      <c r="T245" s="152"/>
      <c r="U245" s="152"/>
      <c r="V245" s="109"/>
      <c r="W245" s="109"/>
      <c r="X245" s="109"/>
      <c r="Y245" s="109"/>
      <c r="Z245" s="109"/>
      <c r="AA245" s="109"/>
      <c r="AB245" s="109"/>
      <c r="AC245" s="109"/>
      <c r="AD245" s="109"/>
      <c r="AE245" s="109"/>
      <c r="AF245" s="109"/>
      <c r="AG245" s="109"/>
      <c r="AH245" s="109"/>
      <c r="AI245" s="109"/>
      <c r="AJ245" s="109"/>
      <c r="AK245" s="109"/>
      <c r="AL245" s="109"/>
      <c r="AM245" s="109"/>
      <c r="AN245" s="109"/>
      <c r="AO245" s="109"/>
      <c r="AP245" s="109"/>
      <c r="AQ245" s="109"/>
      <c r="AR245" s="109"/>
      <c r="AS245" s="109"/>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c r="CC245" s="109"/>
      <c r="CD245" s="109"/>
    </row>
    <row r="246" spans="1:82" s="153" customFormat="1">
      <c r="A246" s="109"/>
      <c r="B246" s="109"/>
      <c r="C246" s="109"/>
      <c r="D246" s="109"/>
      <c r="E246" s="109"/>
      <c r="F246" s="103"/>
      <c r="G246" s="103"/>
      <c r="H246" s="109"/>
      <c r="I246" s="109"/>
      <c r="J246" s="109"/>
      <c r="K246" s="109"/>
      <c r="L246" s="109"/>
      <c r="M246" s="109"/>
      <c r="N246" s="149"/>
      <c r="O246" s="109"/>
      <c r="P246" s="152"/>
      <c r="Q246" s="152"/>
      <c r="R246" s="152"/>
      <c r="S246" s="152"/>
      <c r="T246" s="152"/>
      <c r="U246" s="152"/>
      <c r="V246" s="109"/>
      <c r="W246" s="109"/>
      <c r="X246" s="109"/>
      <c r="Y246" s="109"/>
      <c r="Z246" s="109"/>
      <c r="AA246" s="109"/>
      <c r="AB246" s="109"/>
      <c r="AC246" s="109"/>
      <c r="AD246" s="109"/>
      <c r="AE246" s="109"/>
      <c r="AF246" s="109"/>
      <c r="AG246" s="109"/>
      <c r="AH246" s="109"/>
      <c r="AI246" s="109"/>
      <c r="AJ246" s="109"/>
      <c r="AK246" s="109"/>
      <c r="AL246" s="109"/>
      <c r="AM246" s="109"/>
      <c r="AN246" s="109"/>
      <c r="AO246" s="109"/>
      <c r="AP246" s="109"/>
      <c r="AQ246" s="109"/>
      <c r="AR246" s="109"/>
      <c r="AS246" s="109"/>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c r="CC246" s="109"/>
      <c r="CD246" s="109"/>
    </row>
    <row r="247" spans="1:82" s="153" customFormat="1">
      <c r="A247" s="109"/>
      <c r="B247" s="109"/>
      <c r="C247" s="109"/>
      <c r="D247" s="109"/>
      <c r="E247" s="109"/>
      <c r="F247" s="103"/>
      <c r="G247" s="103"/>
      <c r="H247" s="109"/>
      <c r="I247" s="109"/>
      <c r="J247" s="109"/>
      <c r="K247" s="109"/>
      <c r="L247" s="109"/>
      <c r="M247" s="109"/>
      <c r="N247" s="149"/>
      <c r="O247" s="109"/>
      <c r="P247" s="152"/>
      <c r="Q247" s="152"/>
      <c r="R247" s="152"/>
      <c r="S247" s="152"/>
      <c r="T247" s="152"/>
      <c r="U247" s="152"/>
      <c r="V247" s="109"/>
      <c r="W247" s="109"/>
      <c r="X247" s="109"/>
      <c r="Y247" s="109"/>
      <c r="Z247" s="109"/>
      <c r="AA247" s="109"/>
      <c r="AB247" s="109"/>
      <c r="AC247" s="109"/>
      <c r="AD247" s="109"/>
      <c r="AE247" s="109"/>
      <c r="AF247" s="109"/>
      <c r="AG247" s="109"/>
      <c r="AH247" s="109"/>
      <c r="AI247" s="109"/>
      <c r="AJ247" s="109"/>
      <c r="AK247" s="109"/>
      <c r="AL247" s="109"/>
      <c r="AM247" s="109"/>
      <c r="AN247" s="109"/>
      <c r="AO247" s="109"/>
      <c r="AP247" s="109"/>
      <c r="AQ247" s="109"/>
      <c r="AR247" s="109"/>
      <c r="AS247" s="109"/>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c r="CC247" s="109"/>
      <c r="CD247" s="109"/>
    </row>
    <row r="248" spans="1:82" s="153" customFormat="1">
      <c r="A248" s="109"/>
      <c r="B248" s="109"/>
      <c r="C248" s="109"/>
      <c r="D248" s="109"/>
      <c r="E248" s="109"/>
      <c r="F248" s="103"/>
      <c r="G248" s="103"/>
      <c r="H248" s="109"/>
      <c r="I248" s="109"/>
      <c r="J248" s="109"/>
      <c r="K248" s="109"/>
      <c r="L248" s="109"/>
      <c r="M248" s="109"/>
      <c r="N248" s="149"/>
      <c r="O248" s="109"/>
      <c r="P248" s="152"/>
      <c r="Q248" s="152"/>
      <c r="R248" s="152"/>
      <c r="S248" s="152"/>
      <c r="T248" s="152"/>
      <c r="U248" s="152"/>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09"/>
      <c r="AY248" s="109"/>
      <c r="AZ248" s="109"/>
      <c r="BA248" s="109"/>
      <c r="BB248" s="109"/>
      <c r="BC248" s="109"/>
      <c r="BD248" s="109"/>
      <c r="BE248" s="109"/>
      <c r="BF248" s="109"/>
      <c r="BG248" s="109"/>
      <c r="BH248" s="109"/>
      <c r="BI248" s="109"/>
      <c r="BJ248" s="109"/>
      <c r="BK248" s="109"/>
      <c r="BL248" s="109"/>
      <c r="BM248" s="109"/>
      <c r="BN248" s="109"/>
      <c r="BO248" s="109"/>
      <c r="BP248" s="109"/>
      <c r="BQ248" s="109"/>
      <c r="BR248" s="109"/>
      <c r="BS248" s="109"/>
      <c r="BT248" s="109"/>
      <c r="BU248" s="109"/>
      <c r="BV248" s="109"/>
      <c r="BW248" s="109"/>
      <c r="BX248" s="109"/>
      <c r="BY248" s="109"/>
      <c r="BZ248" s="109"/>
      <c r="CA248" s="109"/>
      <c r="CB248" s="109"/>
      <c r="CC248" s="109"/>
      <c r="CD248" s="109"/>
    </row>
    <row r="249" spans="1:82" s="153" customFormat="1">
      <c r="A249" s="109"/>
      <c r="B249" s="109"/>
      <c r="C249" s="109"/>
      <c r="D249" s="109"/>
      <c r="E249" s="109"/>
      <c r="F249" s="103"/>
      <c r="G249" s="103"/>
      <c r="H249" s="109"/>
      <c r="I249" s="109"/>
      <c r="J249" s="109"/>
      <c r="K249" s="109"/>
      <c r="L249" s="109"/>
      <c r="M249" s="109"/>
      <c r="N249" s="149"/>
      <c r="O249" s="109"/>
      <c r="P249" s="152"/>
      <c r="Q249" s="152"/>
      <c r="R249" s="152"/>
      <c r="S249" s="152"/>
      <c r="T249" s="152"/>
      <c r="U249" s="152"/>
      <c r="V249" s="109"/>
      <c r="W249" s="109"/>
      <c r="X249" s="109"/>
      <c r="Y249" s="109"/>
      <c r="Z249" s="109"/>
      <c r="AA249" s="109"/>
      <c r="AB249" s="109"/>
      <c r="AC249" s="109"/>
      <c r="AD249" s="109"/>
      <c r="AE249" s="109"/>
      <c r="AF249" s="109"/>
      <c r="AG249" s="109"/>
      <c r="AH249" s="109"/>
      <c r="AI249" s="109"/>
      <c r="AJ249" s="109"/>
      <c r="AK249" s="109"/>
      <c r="AL249" s="109"/>
      <c r="AM249" s="109"/>
      <c r="AN249" s="109"/>
      <c r="AO249" s="109"/>
      <c r="AP249" s="109"/>
      <c r="AQ249" s="109"/>
      <c r="AR249" s="109"/>
      <c r="AS249" s="109"/>
      <c r="AT249" s="109"/>
      <c r="AU249" s="109"/>
      <c r="AV249" s="109"/>
      <c r="AW249" s="109"/>
      <c r="AX249" s="109"/>
      <c r="AY249" s="109"/>
      <c r="AZ249" s="109"/>
      <c r="BA249" s="109"/>
      <c r="BB249" s="109"/>
      <c r="BC249" s="109"/>
      <c r="BD249" s="109"/>
      <c r="BE249" s="109"/>
      <c r="BF249" s="109"/>
      <c r="BG249" s="109"/>
      <c r="BH249" s="109"/>
      <c r="BI249" s="109"/>
      <c r="BJ249" s="109"/>
      <c r="BK249" s="109"/>
      <c r="BL249" s="109"/>
      <c r="BM249" s="109"/>
      <c r="BN249" s="109"/>
      <c r="BO249" s="109"/>
      <c r="BP249" s="109"/>
      <c r="BQ249" s="109"/>
      <c r="BR249" s="109"/>
      <c r="BS249" s="109"/>
      <c r="BT249" s="109"/>
      <c r="BU249" s="109"/>
      <c r="BV249" s="109"/>
      <c r="BW249" s="109"/>
      <c r="BX249" s="109"/>
      <c r="BY249" s="109"/>
      <c r="BZ249" s="109"/>
      <c r="CA249" s="109"/>
      <c r="CB249" s="109"/>
      <c r="CC249" s="109"/>
      <c r="CD249" s="109"/>
    </row>
    <row r="250" spans="1:82" s="153" customFormat="1">
      <c r="A250" s="109"/>
      <c r="B250" s="109"/>
      <c r="C250" s="109"/>
      <c r="D250" s="109"/>
      <c r="E250" s="109"/>
      <c r="F250" s="103"/>
      <c r="G250" s="103"/>
      <c r="H250" s="109"/>
      <c r="I250" s="109"/>
      <c r="J250" s="109"/>
      <c r="K250" s="109"/>
      <c r="L250" s="109"/>
      <c r="M250" s="109"/>
      <c r="N250" s="149"/>
      <c r="O250" s="109"/>
      <c r="P250" s="152"/>
      <c r="Q250" s="152"/>
      <c r="R250" s="152"/>
      <c r="S250" s="152"/>
      <c r="T250" s="152"/>
      <c r="U250" s="152"/>
      <c r="V250" s="109"/>
      <c r="W250" s="109"/>
      <c r="X250" s="109"/>
      <c r="Y250" s="109"/>
      <c r="Z250" s="109"/>
      <c r="AA250" s="109"/>
      <c r="AB250" s="109"/>
      <c r="AC250" s="109"/>
      <c r="AD250" s="109"/>
      <c r="AE250" s="109"/>
      <c r="AF250" s="109"/>
      <c r="AG250" s="109"/>
      <c r="AH250" s="109"/>
      <c r="AI250" s="109"/>
      <c r="AJ250" s="109"/>
      <c r="AK250" s="109"/>
      <c r="AL250" s="109"/>
      <c r="AM250" s="109"/>
      <c r="AN250" s="109"/>
      <c r="AO250" s="109"/>
      <c r="AP250" s="109"/>
      <c r="AQ250" s="109"/>
      <c r="AR250" s="109"/>
      <c r="AS250" s="109"/>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c r="CC250" s="109"/>
      <c r="CD250" s="109"/>
    </row>
    <row r="251" spans="1:82" s="153" customFormat="1">
      <c r="A251" s="109"/>
      <c r="B251" s="109"/>
      <c r="C251" s="109"/>
      <c r="D251" s="109"/>
      <c r="E251" s="109"/>
      <c r="F251" s="103"/>
      <c r="G251" s="103"/>
      <c r="H251" s="109"/>
      <c r="I251" s="109"/>
      <c r="J251" s="109"/>
      <c r="K251" s="109"/>
      <c r="L251" s="109"/>
      <c r="M251" s="109"/>
      <c r="N251" s="149"/>
      <c r="O251" s="109"/>
      <c r="P251" s="152"/>
      <c r="Q251" s="152"/>
      <c r="R251" s="152"/>
      <c r="S251" s="152"/>
      <c r="T251" s="152"/>
      <c r="U251" s="152"/>
      <c r="V251" s="109"/>
      <c r="W251" s="109"/>
      <c r="X251" s="109"/>
      <c r="Y251" s="109"/>
      <c r="Z251" s="109"/>
      <c r="AA251" s="109"/>
      <c r="AB251" s="109"/>
      <c r="AC251" s="109"/>
      <c r="AD251" s="109"/>
      <c r="AE251" s="109"/>
      <c r="AF251" s="109"/>
      <c r="AG251" s="109"/>
      <c r="AH251" s="109"/>
      <c r="AI251" s="109"/>
      <c r="AJ251" s="109"/>
      <c r="AK251" s="109"/>
      <c r="AL251" s="109"/>
      <c r="AM251" s="109"/>
      <c r="AN251" s="109"/>
      <c r="AO251" s="109"/>
      <c r="AP251" s="109"/>
      <c r="AQ251" s="109"/>
      <c r="AR251" s="109"/>
      <c r="AS251" s="109"/>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c r="CC251" s="109"/>
      <c r="CD251" s="109"/>
    </row>
    <row r="252" spans="1:82" s="153" customFormat="1">
      <c r="A252" s="109"/>
      <c r="B252" s="109"/>
      <c r="C252" s="109"/>
      <c r="D252" s="109"/>
      <c r="E252" s="109"/>
      <c r="F252" s="103"/>
      <c r="G252" s="103"/>
      <c r="H252" s="109"/>
      <c r="I252" s="109"/>
      <c r="J252" s="109"/>
      <c r="K252" s="109"/>
      <c r="L252" s="109"/>
      <c r="M252" s="109"/>
      <c r="N252" s="149"/>
      <c r="O252" s="109"/>
      <c r="P252" s="152"/>
      <c r="Q252" s="152"/>
      <c r="R252" s="152"/>
      <c r="S252" s="152"/>
      <c r="T252" s="152"/>
      <c r="U252" s="152"/>
      <c r="V252" s="109"/>
      <c r="W252" s="109"/>
      <c r="X252" s="109"/>
      <c r="Y252" s="109"/>
      <c r="Z252" s="109"/>
      <c r="AA252" s="109"/>
      <c r="AB252" s="109"/>
      <c r="AC252" s="109"/>
      <c r="AD252" s="109"/>
      <c r="AE252" s="109"/>
      <c r="AF252" s="109"/>
      <c r="AG252" s="109"/>
      <c r="AH252" s="109"/>
      <c r="AI252" s="109"/>
      <c r="AJ252" s="109"/>
      <c r="AK252" s="109"/>
      <c r="AL252" s="109"/>
      <c r="AM252" s="109"/>
      <c r="AN252" s="109"/>
      <c r="AO252" s="109"/>
      <c r="AP252" s="109"/>
      <c r="AQ252" s="109"/>
      <c r="AR252" s="109"/>
      <c r="AS252" s="109"/>
      <c r="AT252" s="109"/>
      <c r="AU252" s="109"/>
      <c r="AV252" s="109"/>
      <c r="AW252" s="109"/>
      <c r="AX252" s="109"/>
      <c r="AY252" s="109"/>
      <c r="AZ252" s="109"/>
      <c r="BA252" s="109"/>
      <c r="BB252" s="109"/>
      <c r="BC252" s="109"/>
      <c r="BD252" s="109"/>
      <c r="BE252" s="109"/>
      <c r="BF252" s="109"/>
      <c r="BG252" s="109"/>
      <c r="BH252" s="109"/>
      <c r="BI252" s="109"/>
      <c r="BJ252" s="109"/>
      <c r="BK252" s="109"/>
      <c r="BL252" s="109"/>
      <c r="BM252" s="109"/>
      <c r="BN252" s="109"/>
      <c r="BO252" s="109"/>
      <c r="BP252" s="109"/>
      <c r="BQ252" s="109"/>
      <c r="BR252" s="109"/>
      <c r="BS252" s="109"/>
      <c r="BT252" s="109"/>
      <c r="BU252" s="109"/>
      <c r="BV252" s="109"/>
      <c r="BW252" s="109"/>
      <c r="BX252" s="109"/>
      <c r="BY252" s="109"/>
      <c r="BZ252" s="109"/>
      <c r="CA252" s="109"/>
      <c r="CB252" s="109"/>
      <c r="CC252" s="109"/>
      <c r="CD252" s="109"/>
    </row>
    <row r="253" spans="1:82" s="153" customFormat="1">
      <c r="A253" s="109"/>
      <c r="B253" s="109"/>
      <c r="C253" s="109"/>
      <c r="D253" s="109"/>
      <c r="E253" s="109"/>
      <c r="F253" s="103"/>
      <c r="G253" s="103"/>
      <c r="H253" s="109"/>
      <c r="I253" s="109"/>
      <c r="J253" s="109"/>
      <c r="K253" s="109"/>
      <c r="L253" s="109"/>
      <c r="M253" s="109"/>
      <c r="N253" s="149"/>
      <c r="O253" s="109"/>
      <c r="P253" s="152"/>
      <c r="Q253" s="152"/>
      <c r="R253" s="152"/>
      <c r="S253" s="152"/>
      <c r="T253" s="152"/>
      <c r="U253" s="152"/>
      <c r="V253" s="109"/>
      <c r="W253" s="109"/>
      <c r="X253" s="109"/>
      <c r="Y253" s="109"/>
      <c r="Z253" s="109"/>
      <c r="AA253" s="109"/>
      <c r="AB253" s="109"/>
      <c r="AC253" s="109"/>
      <c r="AD253" s="109"/>
      <c r="AE253" s="109"/>
      <c r="AF253" s="109"/>
      <c r="AG253" s="109"/>
      <c r="AH253" s="109"/>
      <c r="AI253" s="109"/>
      <c r="AJ253" s="109"/>
      <c r="AK253" s="109"/>
      <c r="AL253" s="109"/>
      <c r="AM253" s="109"/>
      <c r="AN253" s="109"/>
      <c r="AO253" s="109"/>
      <c r="AP253" s="109"/>
      <c r="AQ253" s="109"/>
      <c r="AR253" s="109"/>
      <c r="AS253" s="109"/>
      <c r="AT253" s="109"/>
      <c r="AU253" s="109"/>
      <c r="AV253" s="109"/>
      <c r="AW253" s="109"/>
      <c r="AX253" s="109"/>
      <c r="AY253" s="109"/>
      <c r="AZ253" s="109"/>
      <c r="BA253" s="109"/>
      <c r="BB253" s="109"/>
      <c r="BC253" s="109"/>
      <c r="BD253" s="109"/>
      <c r="BE253" s="109"/>
      <c r="BF253" s="109"/>
      <c r="BG253" s="109"/>
      <c r="BH253" s="109"/>
      <c r="BI253" s="109"/>
      <c r="BJ253" s="109"/>
      <c r="BK253" s="109"/>
      <c r="BL253" s="109"/>
      <c r="BM253" s="109"/>
      <c r="BN253" s="109"/>
      <c r="BO253" s="109"/>
      <c r="BP253" s="109"/>
      <c r="BQ253" s="109"/>
      <c r="BR253" s="109"/>
      <c r="BS253" s="109"/>
      <c r="BT253" s="109"/>
      <c r="BU253" s="109"/>
      <c r="BV253" s="109"/>
      <c r="BW253" s="109"/>
      <c r="BX253" s="109"/>
      <c r="BY253" s="109"/>
      <c r="BZ253" s="109"/>
      <c r="CA253" s="109"/>
      <c r="CB253" s="109"/>
      <c r="CC253" s="109"/>
      <c r="CD253" s="109"/>
    </row>
    <row r="254" spans="1:82" s="153" customFormat="1">
      <c r="A254" s="109"/>
      <c r="B254" s="109"/>
      <c r="C254" s="109"/>
      <c r="D254" s="109"/>
      <c r="E254" s="109"/>
      <c r="F254" s="103"/>
      <c r="G254" s="103"/>
      <c r="H254" s="109"/>
      <c r="I254" s="109"/>
      <c r="J254" s="109"/>
      <c r="K254" s="109"/>
      <c r="L254" s="109"/>
      <c r="M254" s="109"/>
      <c r="N254" s="149"/>
      <c r="O254" s="109"/>
      <c r="P254" s="152"/>
      <c r="Q254" s="152"/>
      <c r="R254" s="152"/>
      <c r="S254" s="152"/>
      <c r="T254" s="152"/>
      <c r="U254" s="152"/>
      <c r="V254" s="109"/>
      <c r="W254" s="109"/>
      <c r="X254" s="109"/>
      <c r="Y254" s="109"/>
      <c r="Z254" s="109"/>
      <c r="AA254" s="109"/>
      <c r="AB254" s="109"/>
      <c r="AC254" s="109"/>
      <c r="AD254" s="109"/>
      <c r="AE254" s="109"/>
      <c r="AF254" s="109"/>
      <c r="AG254" s="109"/>
      <c r="AH254" s="109"/>
      <c r="AI254" s="109"/>
      <c r="AJ254" s="109"/>
      <c r="AK254" s="109"/>
      <c r="AL254" s="109"/>
      <c r="AM254" s="109"/>
      <c r="AN254" s="109"/>
      <c r="AO254" s="109"/>
      <c r="AP254" s="109"/>
      <c r="AQ254" s="109"/>
      <c r="AR254" s="109"/>
      <c r="AS254" s="109"/>
      <c r="AT254" s="109"/>
      <c r="AU254" s="109"/>
      <c r="AV254" s="109"/>
      <c r="AW254" s="109"/>
      <c r="AX254" s="109"/>
      <c r="AY254" s="109"/>
      <c r="AZ254" s="109"/>
      <c r="BA254" s="109"/>
      <c r="BB254" s="109"/>
      <c r="BC254" s="109"/>
      <c r="BD254" s="109"/>
      <c r="BE254" s="109"/>
      <c r="BF254" s="109"/>
      <c r="BG254" s="109"/>
      <c r="BH254" s="109"/>
      <c r="BI254" s="109"/>
      <c r="BJ254" s="109"/>
      <c r="BK254" s="109"/>
      <c r="BL254" s="109"/>
      <c r="BM254" s="109"/>
      <c r="BN254" s="109"/>
      <c r="BO254" s="109"/>
      <c r="BP254" s="109"/>
      <c r="BQ254" s="109"/>
      <c r="BR254" s="109"/>
      <c r="BS254" s="109"/>
      <c r="BT254" s="109"/>
      <c r="BU254" s="109"/>
      <c r="BV254" s="109"/>
      <c r="BW254" s="109"/>
      <c r="BX254" s="109"/>
      <c r="BY254" s="109"/>
      <c r="BZ254" s="109"/>
      <c r="CA254" s="109"/>
      <c r="CB254" s="109"/>
      <c r="CC254" s="109"/>
      <c r="CD254" s="109"/>
    </row>
    <row r="255" spans="1:82" s="153" customFormat="1">
      <c r="A255" s="109"/>
      <c r="B255" s="109"/>
      <c r="C255" s="109"/>
      <c r="D255" s="109"/>
      <c r="E255" s="109"/>
      <c r="F255" s="103"/>
      <c r="G255" s="103"/>
      <c r="H255" s="109"/>
      <c r="I255" s="109"/>
      <c r="J255" s="109"/>
      <c r="K255" s="109"/>
      <c r="L255" s="109"/>
      <c r="M255" s="109"/>
      <c r="N255" s="149"/>
      <c r="O255" s="109"/>
      <c r="P255" s="152"/>
      <c r="Q255" s="152"/>
      <c r="R255" s="152"/>
      <c r="S255" s="152"/>
      <c r="T255" s="152"/>
      <c r="U255" s="152"/>
      <c r="V255" s="109"/>
      <c r="W255" s="109"/>
      <c r="X255" s="109"/>
      <c r="Y255" s="109"/>
      <c r="Z255" s="109"/>
      <c r="AA255" s="109"/>
      <c r="AB255" s="109"/>
      <c r="AC255" s="109"/>
      <c r="AD255" s="109"/>
      <c r="AE255" s="109"/>
      <c r="AF255" s="109"/>
      <c r="AG255" s="109"/>
      <c r="AH255" s="109"/>
      <c r="AI255" s="109"/>
      <c r="AJ255" s="109"/>
      <c r="AK255" s="109"/>
      <c r="AL255" s="109"/>
      <c r="AM255" s="109"/>
      <c r="AN255" s="109"/>
      <c r="AO255" s="109"/>
      <c r="AP255" s="109"/>
      <c r="AQ255" s="109"/>
      <c r="AR255" s="109"/>
      <c r="AS255" s="109"/>
      <c r="AT255" s="109"/>
      <c r="AU255" s="109"/>
      <c r="AV255" s="109"/>
      <c r="AW255" s="109"/>
      <c r="AX255" s="109"/>
      <c r="AY255" s="109"/>
      <c r="AZ255" s="109"/>
      <c r="BA255" s="109"/>
      <c r="BB255" s="109"/>
      <c r="BC255" s="109"/>
      <c r="BD255" s="109"/>
      <c r="BE255" s="109"/>
      <c r="BF255" s="109"/>
      <c r="BG255" s="109"/>
      <c r="BH255" s="109"/>
      <c r="BI255" s="109"/>
      <c r="BJ255" s="109"/>
      <c r="BK255" s="109"/>
      <c r="BL255" s="109"/>
      <c r="BM255" s="109"/>
      <c r="BN255" s="109"/>
      <c r="BO255" s="109"/>
      <c r="BP255" s="109"/>
      <c r="BQ255" s="109"/>
      <c r="BR255" s="109"/>
      <c r="BS255" s="109"/>
      <c r="BT255" s="109"/>
      <c r="BU255" s="109"/>
      <c r="BV255" s="109"/>
      <c r="BW255" s="109"/>
      <c r="BX255" s="109"/>
      <c r="BY255" s="109"/>
      <c r="BZ255" s="109"/>
      <c r="CA255" s="109"/>
      <c r="CB255" s="109"/>
      <c r="CC255" s="109"/>
      <c r="CD255" s="109"/>
    </row>
    <row r="256" spans="1:82" s="153" customFormat="1">
      <c r="A256" s="109"/>
      <c r="B256" s="109"/>
      <c r="C256" s="109"/>
      <c r="D256" s="109"/>
      <c r="E256" s="109"/>
      <c r="F256" s="103"/>
      <c r="G256" s="103"/>
      <c r="H256" s="109"/>
      <c r="I256" s="109"/>
      <c r="J256" s="109"/>
      <c r="K256" s="109"/>
      <c r="L256" s="109"/>
      <c r="M256" s="109"/>
      <c r="N256" s="149"/>
      <c r="O256" s="109"/>
      <c r="P256" s="152"/>
      <c r="Q256" s="152"/>
      <c r="R256" s="152"/>
      <c r="S256" s="152"/>
      <c r="T256" s="152"/>
      <c r="U256" s="152"/>
      <c r="V256" s="109"/>
      <c r="W256" s="109"/>
      <c r="X256" s="109"/>
      <c r="Y256" s="109"/>
      <c r="Z256" s="109"/>
      <c r="AA256" s="109"/>
      <c r="AB256" s="109"/>
      <c r="AC256" s="109"/>
      <c r="AD256" s="109"/>
      <c r="AE256" s="109"/>
      <c r="AF256" s="109"/>
      <c r="AG256" s="109"/>
      <c r="AH256" s="109"/>
      <c r="AI256" s="109"/>
      <c r="AJ256" s="109"/>
      <c r="AK256" s="109"/>
      <c r="AL256" s="109"/>
      <c r="AM256" s="109"/>
      <c r="AN256" s="109"/>
      <c r="AO256" s="109"/>
      <c r="AP256" s="109"/>
      <c r="AQ256" s="109"/>
      <c r="AR256" s="109"/>
      <c r="AS256" s="109"/>
      <c r="AT256" s="109"/>
      <c r="AU256" s="109"/>
      <c r="AV256" s="109"/>
      <c r="AW256" s="109"/>
      <c r="AX256" s="109"/>
      <c r="AY256" s="109"/>
      <c r="AZ256" s="109"/>
      <c r="BA256" s="109"/>
      <c r="BB256" s="109"/>
      <c r="BC256" s="109"/>
      <c r="BD256" s="109"/>
      <c r="BE256" s="109"/>
      <c r="BF256" s="109"/>
      <c r="BG256" s="109"/>
      <c r="BH256" s="109"/>
      <c r="BI256" s="109"/>
      <c r="BJ256" s="109"/>
      <c r="BK256" s="109"/>
      <c r="BL256" s="109"/>
      <c r="BM256" s="109"/>
      <c r="BN256" s="109"/>
      <c r="BO256" s="109"/>
      <c r="BP256" s="109"/>
      <c r="BQ256" s="109"/>
      <c r="BR256" s="109"/>
      <c r="BS256" s="109"/>
      <c r="BT256" s="109"/>
      <c r="BU256" s="109"/>
      <c r="BV256" s="109"/>
      <c r="BW256" s="109"/>
      <c r="BX256" s="109"/>
      <c r="BY256" s="109"/>
      <c r="BZ256" s="109"/>
      <c r="CA256" s="109"/>
      <c r="CB256" s="109"/>
      <c r="CC256" s="109"/>
      <c r="CD256" s="109"/>
    </row>
    <row r="257" spans="1:82" s="153" customFormat="1">
      <c r="A257" s="109"/>
      <c r="B257" s="109"/>
      <c r="C257" s="109"/>
      <c r="D257" s="109"/>
      <c r="E257" s="109"/>
      <c r="F257" s="103"/>
      <c r="G257" s="103"/>
      <c r="H257" s="109"/>
      <c r="I257" s="109"/>
      <c r="J257" s="109"/>
      <c r="K257" s="109"/>
      <c r="L257" s="109"/>
      <c r="M257" s="109"/>
      <c r="N257" s="149"/>
      <c r="O257" s="109"/>
      <c r="P257" s="152"/>
      <c r="Q257" s="152"/>
      <c r="R257" s="152"/>
      <c r="S257" s="152"/>
      <c r="T257" s="152"/>
      <c r="U257" s="152"/>
      <c r="V257" s="109"/>
      <c r="W257" s="109"/>
      <c r="X257" s="109"/>
      <c r="Y257" s="109"/>
      <c r="Z257" s="109"/>
      <c r="AA257" s="109"/>
      <c r="AB257" s="109"/>
      <c r="AC257" s="109"/>
      <c r="AD257" s="109"/>
      <c r="AE257" s="109"/>
      <c r="AF257" s="109"/>
      <c r="AG257" s="109"/>
      <c r="AH257" s="109"/>
      <c r="AI257" s="109"/>
      <c r="AJ257" s="109"/>
      <c r="AK257" s="109"/>
      <c r="AL257" s="109"/>
      <c r="AM257" s="109"/>
      <c r="AN257" s="109"/>
      <c r="AO257" s="109"/>
      <c r="AP257" s="109"/>
      <c r="AQ257" s="109"/>
      <c r="AR257" s="109"/>
      <c r="AS257" s="109"/>
      <c r="AT257" s="109"/>
      <c r="AU257" s="109"/>
      <c r="AV257" s="109"/>
      <c r="AW257" s="109"/>
      <c r="AX257" s="109"/>
      <c r="AY257" s="109"/>
      <c r="AZ257" s="109"/>
      <c r="BA257" s="109"/>
      <c r="BB257" s="109"/>
      <c r="BC257" s="109"/>
      <c r="BD257" s="109"/>
      <c r="BE257" s="109"/>
      <c r="BF257" s="109"/>
      <c r="BG257" s="109"/>
      <c r="BH257" s="109"/>
      <c r="BI257" s="109"/>
      <c r="BJ257" s="109"/>
      <c r="BK257" s="109"/>
      <c r="BL257" s="109"/>
      <c r="BM257" s="109"/>
      <c r="BN257" s="109"/>
      <c r="BO257" s="109"/>
      <c r="BP257" s="109"/>
      <c r="BQ257" s="109"/>
      <c r="BR257" s="109"/>
      <c r="BS257" s="109"/>
      <c r="BT257" s="109"/>
      <c r="BU257" s="109"/>
      <c r="BV257" s="109"/>
      <c r="BW257" s="109"/>
      <c r="BX257" s="109"/>
      <c r="BY257" s="109"/>
      <c r="BZ257" s="109"/>
      <c r="CA257" s="109"/>
      <c r="CB257" s="109"/>
      <c r="CC257" s="109"/>
      <c r="CD257" s="109"/>
    </row>
    <row r="258" spans="1:82" s="153" customFormat="1">
      <c r="A258" s="109"/>
      <c r="B258" s="109"/>
      <c r="C258" s="109"/>
      <c r="D258" s="109"/>
      <c r="E258" s="109"/>
      <c r="F258" s="103"/>
      <c r="G258" s="103"/>
      <c r="H258" s="109"/>
      <c r="I258" s="109"/>
      <c r="J258" s="109"/>
      <c r="K258" s="109"/>
      <c r="L258" s="109"/>
      <c r="M258" s="109"/>
      <c r="N258" s="149"/>
      <c r="O258" s="109"/>
      <c r="P258" s="152"/>
      <c r="Q258" s="152"/>
      <c r="R258" s="152"/>
      <c r="S258" s="152"/>
      <c r="T258" s="152"/>
      <c r="U258" s="152"/>
      <c r="V258" s="109"/>
      <c r="W258" s="109"/>
      <c r="X258" s="109"/>
      <c r="Y258" s="109"/>
      <c r="Z258" s="109"/>
      <c r="AA258" s="109"/>
      <c r="AB258" s="109"/>
      <c r="AC258" s="109"/>
      <c r="AD258" s="109"/>
      <c r="AE258" s="109"/>
      <c r="AF258" s="109"/>
      <c r="AG258" s="109"/>
      <c r="AH258" s="109"/>
      <c r="AI258" s="109"/>
      <c r="AJ258" s="109"/>
      <c r="AK258" s="109"/>
      <c r="AL258" s="109"/>
      <c r="AM258" s="109"/>
      <c r="AN258" s="109"/>
      <c r="AO258" s="109"/>
      <c r="AP258" s="109"/>
      <c r="AQ258" s="109"/>
      <c r="AR258" s="109"/>
      <c r="AS258" s="109"/>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c r="CC258" s="109"/>
      <c r="CD258" s="109"/>
    </row>
    <row r="259" spans="1:82" s="153" customFormat="1">
      <c r="A259" s="109"/>
      <c r="B259" s="109"/>
      <c r="C259" s="109"/>
      <c r="D259" s="109"/>
      <c r="E259" s="109"/>
      <c r="F259" s="103"/>
      <c r="G259" s="103"/>
      <c r="H259" s="109"/>
      <c r="I259" s="109"/>
      <c r="J259" s="109"/>
      <c r="K259" s="109"/>
      <c r="L259" s="109"/>
      <c r="M259" s="109"/>
      <c r="N259" s="149"/>
      <c r="O259" s="109"/>
      <c r="P259" s="152"/>
      <c r="Q259" s="152"/>
      <c r="R259" s="152"/>
      <c r="S259" s="152"/>
      <c r="T259" s="152"/>
      <c r="U259" s="152"/>
      <c r="V259" s="109"/>
      <c r="W259" s="109"/>
      <c r="X259" s="109"/>
      <c r="Y259" s="109"/>
      <c r="Z259" s="109"/>
      <c r="AA259" s="109"/>
      <c r="AB259" s="109"/>
      <c r="AC259" s="109"/>
      <c r="AD259" s="109"/>
      <c r="AE259" s="109"/>
      <c r="AF259" s="109"/>
      <c r="AG259" s="109"/>
      <c r="AH259" s="109"/>
      <c r="AI259" s="109"/>
      <c r="AJ259" s="109"/>
      <c r="AK259" s="109"/>
      <c r="AL259" s="109"/>
      <c r="AM259" s="109"/>
      <c r="AN259" s="109"/>
      <c r="AO259" s="109"/>
      <c r="AP259" s="109"/>
      <c r="AQ259" s="109"/>
      <c r="AR259" s="109"/>
      <c r="AS259" s="109"/>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c r="CC259" s="109"/>
      <c r="CD259" s="109"/>
    </row>
    <row r="260" spans="1:82" s="153" customFormat="1">
      <c r="A260" s="109"/>
      <c r="B260" s="109"/>
      <c r="C260" s="109"/>
      <c r="D260" s="109"/>
      <c r="E260" s="109"/>
      <c r="F260" s="103"/>
      <c r="G260" s="103"/>
      <c r="H260" s="109"/>
      <c r="I260" s="109"/>
      <c r="J260" s="109"/>
      <c r="K260" s="109"/>
      <c r="L260" s="109"/>
      <c r="M260" s="109"/>
      <c r="N260" s="149"/>
      <c r="O260" s="109"/>
      <c r="P260" s="152"/>
      <c r="Q260" s="152"/>
      <c r="R260" s="152"/>
      <c r="S260" s="152"/>
      <c r="T260" s="152"/>
      <c r="U260" s="152"/>
      <c r="V260" s="109"/>
      <c r="W260" s="109"/>
      <c r="X260" s="109"/>
      <c r="Y260" s="109"/>
      <c r="Z260" s="109"/>
      <c r="AA260" s="109"/>
      <c r="AB260" s="109"/>
      <c r="AC260" s="109"/>
      <c r="AD260" s="109"/>
      <c r="AE260" s="109"/>
      <c r="AF260" s="109"/>
      <c r="AG260" s="109"/>
      <c r="AH260" s="109"/>
      <c r="AI260" s="109"/>
      <c r="AJ260" s="109"/>
      <c r="AK260" s="109"/>
      <c r="AL260" s="109"/>
      <c r="AM260" s="109"/>
      <c r="AN260" s="109"/>
      <c r="AO260" s="109"/>
      <c r="AP260" s="109"/>
      <c r="AQ260" s="109"/>
      <c r="AR260" s="109"/>
      <c r="AS260" s="109"/>
      <c r="AT260" s="109"/>
      <c r="AU260" s="109"/>
      <c r="AV260" s="109"/>
      <c r="AW260" s="109"/>
      <c r="AX260" s="109"/>
      <c r="AY260" s="109"/>
      <c r="AZ260" s="109"/>
      <c r="BA260" s="109"/>
      <c r="BB260" s="109"/>
      <c r="BC260" s="109"/>
      <c r="BD260" s="109"/>
      <c r="BE260" s="109"/>
      <c r="BF260" s="109"/>
      <c r="BG260" s="109"/>
      <c r="BH260" s="109"/>
      <c r="BI260" s="109"/>
      <c r="BJ260" s="109"/>
      <c r="BK260" s="109"/>
      <c r="BL260" s="109"/>
      <c r="BM260" s="109"/>
      <c r="BN260" s="109"/>
      <c r="BO260" s="109"/>
      <c r="BP260" s="109"/>
      <c r="BQ260" s="109"/>
      <c r="BR260" s="109"/>
      <c r="BS260" s="109"/>
      <c r="BT260" s="109"/>
      <c r="BU260" s="109"/>
      <c r="BV260" s="109"/>
      <c r="BW260" s="109"/>
      <c r="BX260" s="109"/>
      <c r="BY260" s="109"/>
      <c r="BZ260" s="109"/>
      <c r="CA260" s="109"/>
      <c r="CB260" s="109"/>
      <c r="CC260" s="109"/>
      <c r="CD260" s="109"/>
    </row>
    <row r="261" spans="1:82" s="153" customFormat="1">
      <c r="A261" s="109"/>
      <c r="B261" s="109"/>
      <c r="C261" s="109"/>
      <c r="D261" s="109"/>
      <c r="E261" s="109"/>
      <c r="F261" s="103"/>
      <c r="G261" s="103"/>
      <c r="H261" s="109"/>
      <c r="I261" s="109"/>
      <c r="J261" s="109"/>
      <c r="K261" s="109"/>
      <c r="L261" s="109"/>
      <c r="M261" s="109"/>
      <c r="N261" s="149"/>
      <c r="O261" s="109"/>
      <c r="P261" s="152"/>
      <c r="Q261" s="152"/>
      <c r="R261" s="152"/>
      <c r="S261" s="152"/>
      <c r="T261" s="152"/>
      <c r="U261" s="152"/>
      <c r="V261" s="109"/>
      <c r="W261" s="109"/>
      <c r="X261" s="109"/>
      <c r="Y261" s="109"/>
      <c r="Z261" s="109"/>
      <c r="AA261" s="109"/>
      <c r="AB261" s="109"/>
      <c r="AC261" s="109"/>
      <c r="AD261" s="109"/>
      <c r="AE261" s="109"/>
      <c r="AF261" s="109"/>
      <c r="AG261" s="109"/>
      <c r="AH261" s="109"/>
      <c r="AI261" s="109"/>
      <c r="AJ261" s="109"/>
      <c r="AK261" s="109"/>
      <c r="AL261" s="109"/>
      <c r="AM261" s="109"/>
      <c r="AN261" s="109"/>
      <c r="AO261" s="109"/>
      <c r="AP261" s="109"/>
      <c r="AQ261" s="109"/>
      <c r="AR261" s="109"/>
      <c r="AS261" s="109"/>
      <c r="AT261" s="109"/>
      <c r="AU261" s="109"/>
      <c r="AV261" s="109"/>
      <c r="AW261" s="109"/>
      <c r="AX261" s="109"/>
      <c r="AY261" s="109"/>
      <c r="AZ261" s="109"/>
      <c r="BA261" s="109"/>
      <c r="BB261" s="109"/>
      <c r="BC261" s="109"/>
      <c r="BD261" s="109"/>
      <c r="BE261" s="109"/>
      <c r="BF261" s="109"/>
      <c r="BG261" s="109"/>
      <c r="BH261" s="109"/>
      <c r="BI261" s="109"/>
      <c r="BJ261" s="109"/>
      <c r="BK261" s="109"/>
      <c r="BL261" s="109"/>
      <c r="BM261" s="109"/>
      <c r="BN261" s="109"/>
      <c r="BO261" s="109"/>
      <c r="BP261" s="109"/>
      <c r="BQ261" s="109"/>
      <c r="BR261" s="109"/>
      <c r="BS261" s="109"/>
      <c r="BT261" s="109"/>
      <c r="BU261" s="109"/>
      <c r="BV261" s="109"/>
      <c r="BW261" s="109"/>
      <c r="BX261" s="109"/>
      <c r="BY261" s="109"/>
      <c r="BZ261" s="109"/>
      <c r="CA261" s="109"/>
      <c r="CB261" s="109"/>
      <c r="CC261" s="109"/>
      <c r="CD261" s="109"/>
    </row>
    <row r="262" spans="1:82" s="153" customFormat="1">
      <c r="A262" s="109"/>
      <c r="B262" s="109"/>
      <c r="C262" s="109"/>
      <c r="D262" s="109"/>
      <c r="E262" s="109"/>
      <c r="F262" s="103"/>
      <c r="G262" s="103"/>
      <c r="H262" s="109"/>
      <c r="I262" s="109"/>
      <c r="J262" s="109"/>
      <c r="K262" s="109"/>
      <c r="L262" s="109"/>
      <c r="M262" s="109"/>
      <c r="N262" s="149"/>
      <c r="O262" s="109"/>
      <c r="P262" s="152"/>
      <c r="Q262" s="152"/>
      <c r="R262" s="152"/>
      <c r="S262" s="152"/>
      <c r="T262" s="152"/>
      <c r="U262" s="152"/>
      <c r="V262" s="109"/>
      <c r="W262" s="109"/>
      <c r="X262" s="109"/>
      <c r="Y262" s="109"/>
      <c r="Z262" s="109"/>
      <c r="AA262" s="109"/>
      <c r="AB262" s="109"/>
      <c r="AC262" s="109"/>
      <c r="AD262" s="109"/>
      <c r="AE262" s="109"/>
      <c r="AF262" s="109"/>
      <c r="AG262" s="109"/>
      <c r="AH262" s="109"/>
      <c r="AI262" s="109"/>
      <c r="AJ262" s="109"/>
      <c r="AK262" s="109"/>
      <c r="AL262" s="109"/>
      <c r="AM262" s="109"/>
      <c r="AN262" s="109"/>
      <c r="AO262" s="109"/>
      <c r="AP262" s="109"/>
      <c r="AQ262" s="109"/>
      <c r="AR262" s="109"/>
      <c r="AS262" s="109"/>
      <c r="AT262" s="109"/>
      <c r="AU262" s="109"/>
      <c r="AV262" s="109"/>
      <c r="AW262" s="109"/>
      <c r="AX262" s="109"/>
      <c r="AY262" s="109"/>
      <c r="AZ262" s="109"/>
      <c r="BA262" s="109"/>
      <c r="BB262" s="109"/>
      <c r="BC262" s="109"/>
      <c r="BD262" s="109"/>
      <c r="BE262" s="109"/>
      <c r="BF262" s="109"/>
      <c r="BG262" s="109"/>
      <c r="BH262" s="109"/>
      <c r="BI262" s="109"/>
      <c r="BJ262" s="109"/>
      <c r="BK262" s="109"/>
      <c r="BL262" s="109"/>
      <c r="BM262" s="109"/>
      <c r="BN262" s="109"/>
      <c r="BO262" s="109"/>
      <c r="BP262" s="109"/>
      <c r="BQ262" s="109"/>
      <c r="BR262" s="109"/>
      <c r="BS262" s="109"/>
      <c r="BT262" s="109"/>
      <c r="BU262" s="109"/>
      <c r="BV262" s="109"/>
      <c r="BW262" s="109"/>
      <c r="BX262" s="109"/>
      <c r="BY262" s="109"/>
      <c r="BZ262" s="109"/>
      <c r="CA262" s="109"/>
      <c r="CB262" s="109"/>
      <c r="CC262" s="109"/>
      <c r="CD262" s="109"/>
    </row>
    <row r="263" spans="1:82" s="153" customFormat="1">
      <c r="A263" s="109"/>
      <c r="B263" s="109"/>
      <c r="C263" s="109"/>
      <c r="D263" s="109"/>
      <c r="E263" s="109"/>
      <c r="F263" s="103"/>
      <c r="G263" s="103"/>
      <c r="H263" s="109"/>
      <c r="I263" s="109"/>
      <c r="J263" s="109"/>
      <c r="K263" s="109"/>
      <c r="L263" s="109"/>
      <c r="M263" s="109"/>
      <c r="N263" s="149"/>
      <c r="O263" s="109"/>
      <c r="P263" s="152"/>
      <c r="Q263" s="152"/>
      <c r="R263" s="152"/>
      <c r="S263" s="152"/>
      <c r="T263" s="152"/>
      <c r="U263" s="152"/>
      <c r="V263" s="109"/>
      <c r="W263" s="109"/>
      <c r="X263" s="109"/>
      <c r="Y263" s="109"/>
      <c r="Z263" s="109"/>
      <c r="AA263" s="109"/>
      <c r="AB263" s="109"/>
      <c r="AC263" s="109"/>
      <c r="AD263" s="109"/>
      <c r="AE263" s="109"/>
      <c r="AF263" s="109"/>
      <c r="AG263" s="109"/>
      <c r="AH263" s="109"/>
      <c r="AI263" s="109"/>
      <c r="AJ263" s="109"/>
      <c r="AK263" s="109"/>
      <c r="AL263" s="109"/>
      <c r="AM263" s="109"/>
      <c r="AN263" s="109"/>
      <c r="AO263" s="109"/>
      <c r="AP263" s="109"/>
      <c r="AQ263" s="109"/>
      <c r="AR263" s="109"/>
      <c r="AS263" s="109"/>
      <c r="AT263" s="109"/>
      <c r="AU263" s="109"/>
      <c r="AV263" s="109"/>
      <c r="AW263" s="109"/>
      <c r="AX263" s="109"/>
      <c r="AY263" s="109"/>
      <c r="AZ263" s="109"/>
      <c r="BA263" s="109"/>
      <c r="BB263" s="109"/>
      <c r="BC263" s="109"/>
      <c r="BD263" s="109"/>
      <c r="BE263" s="109"/>
      <c r="BF263" s="109"/>
      <c r="BG263" s="109"/>
      <c r="BH263" s="109"/>
      <c r="BI263" s="109"/>
      <c r="BJ263" s="109"/>
      <c r="BK263" s="109"/>
      <c r="BL263" s="109"/>
      <c r="BM263" s="109"/>
      <c r="BN263" s="109"/>
      <c r="BO263" s="109"/>
      <c r="BP263" s="109"/>
      <c r="BQ263" s="109"/>
      <c r="BR263" s="109"/>
      <c r="BS263" s="109"/>
      <c r="BT263" s="109"/>
      <c r="BU263" s="109"/>
      <c r="BV263" s="109"/>
      <c r="BW263" s="109"/>
      <c r="BX263" s="109"/>
      <c r="BY263" s="109"/>
      <c r="BZ263" s="109"/>
      <c r="CA263" s="109"/>
      <c r="CB263" s="109"/>
      <c r="CC263" s="109"/>
      <c r="CD263" s="109"/>
    </row>
    <row r="264" spans="1:82" s="153" customFormat="1">
      <c r="A264" s="109"/>
      <c r="B264" s="109"/>
      <c r="C264" s="109"/>
      <c r="D264" s="109"/>
      <c r="E264" s="109"/>
      <c r="F264" s="103"/>
      <c r="G264" s="103"/>
      <c r="H264" s="109"/>
      <c r="I264" s="109"/>
      <c r="J264" s="109"/>
      <c r="K264" s="109"/>
      <c r="L264" s="109"/>
      <c r="M264" s="109"/>
      <c r="N264" s="149"/>
      <c r="O264" s="109"/>
      <c r="P264" s="152"/>
      <c r="Q264" s="152"/>
      <c r="R264" s="152"/>
      <c r="S264" s="152"/>
      <c r="T264" s="152"/>
      <c r="U264" s="152"/>
      <c r="V264" s="109"/>
      <c r="W264" s="109"/>
      <c r="X264" s="109"/>
      <c r="Y264" s="109"/>
      <c r="Z264" s="109"/>
      <c r="AA264" s="109"/>
      <c r="AB264" s="109"/>
      <c r="AC264" s="109"/>
      <c r="AD264" s="109"/>
      <c r="AE264" s="109"/>
      <c r="AF264" s="109"/>
      <c r="AG264" s="109"/>
      <c r="AH264" s="109"/>
      <c r="AI264" s="109"/>
      <c r="AJ264" s="109"/>
      <c r="AK264" s="109"/>
      <c r="AL264" s="109"/>
      <c r="AM264" s="109"/>
      <c r="AN264" s="109"/>
      <c r="AO264" s="109"/>
      <c r="AP264" s="109"/>
      <c r="AQ264" s="109"/>
      <c r="AR264" s="109"/>
      <c r="AS264" s="109"/>
      <c r="AT264" s="109"/>
      <c r="AU264" s="109"/>
      <c r="AV264" s="109"/>
      <c r="AW264" s="109"/>
      <c r="AX264" s="109"/>
      <c r="AY264" s="109"/>
      <c r="AZ264" s="109"/>
      <c r="BA264" s="109"/>
      <c r="BB264" s="109"/>
      <c r="BC264" s="109"/>
      <c r="BD264" s="109"/>
      <c r="BE264" s="109"/>
      <c r="BF264" s="109"/>
      <c r="BG264" s="109"/>
      <c r="BH264" s="109"/>
      <c r="BI264" s="109"/>
      <c r="BJ264" s="109"/>
      <c r="BK264" s="109"/>
      <c r="BL264" s="109"/>
      <c r="BM264" s="109"/>
      <c r="BN264" s="109"/>
      <c r="BO264" s="109"/>
      <c r="BP264" s="109"/>
      <c r="BQ264" s="109"/>
      <c r="BR264" s="109"/>
      <c r="BS264" s="109"/>
      <c r="BT264" s="109"/>
      <c r="BU264" s="109"/>
      <c r="BV264" s="109"/>
      <c r="BW264" s="109"/>
      <c r="BX264" s="109"/>
      <c r="BY264" s="109"/>
      <c r="BZ264" s="109"/>
      <c r="CA264" s="109"/>
      <c r="CB264" s="109"/>
      <c r="CC264" s="109"/>
      <c r="CD264" s="109"/>
    </row>
    <row r="265" spans="1:82" s="153" customFormat="1">
      <c r="A265" s="109"/>
      <c r="B265" s="109"/>
      <c r="C265" s="109"/>
      <c r="D265" s="109"/>
      <c r="E265" s="109"/>
      <c r="F265" s="103"/>
      <c r="G265" s="103"/>
      <c r="H265" s="109"/>
      <c r="I265" s="109"/>
      <c r="J265" s="109"/>
      <c r="K265" s="109"/>
      <c r="L265" s="109"/>
      <c r="M265" s="109"/>
      <c r="N265" s="149"/>
      <c r="O265" s="109"/>
      <c r="P265" s="152"/>
      <c r="Q265" s="152"/>
      <c r="R265" s="152"/>
      <c r="S265" s="152"/>
      <c r="T265" s="152"/>
      <c r="U265" s="152"/>
      <c r="V265" s="109"/>
      <c r="W265" s="109"/>
      <c r="X265" s="109"/>
      <c r="Y265" s="109"/>
      <c r="Z265" s="109"/>
      <c r="AA265" s="109"/>
      <c r="AB265" s="109"/>
      <c r="AC265" s="109"/>
      <c r="AD265" s="109"/>
      <c r="AE265" s="109"/>
      <c r="AF265" s="109"/>
      <c r="AG265" s="109"/>
      <c r="AH265" s="109"/>
      <c r="AI265" s="109"/>
      <c r="AJ265" s="109"/>
      <c r="AK265" s="109"/>
      <c r="AL265" s="109"/>
      <c r="AM265" s="109"/>
      <c r="AN265" s="109"/>
      <c r="AO265" s="109"/>
      <c r="AP265" s="109"/>
      <c r="AQ265" s="109"/>
      <c r="AR265" s="109"/>
      <c r="AS265" s="109"/>
      <c r="AT265" s="109"/>
      <c r="AU265" s="109"/>
      <c r="AV265" s="109"/>
      <c r="AW265" s="109"/>
      <c r="AX265" s="109"/>
      <c r="AY265" s="109"/>
      <c r="AZ265" s="109"/>
      <c r="BA265" s="109"/>
      <c r="BB265" s="109"/>
      <c r="BC265" s="109"/>
      <c r="BD265" s="109"/>
      <c r="BE265" s="109"/>
      <c r="BF265" s="109"/>
      <c r="BG265" s="109"/>
      <c r="BH265" s="109"/>
      <c r="BI265" s="109"/>
      <c r="BJ265" s="109"/>
      <c r="BK265" s="109"/>
      <c r="BL265" s="109"/>
      <c r="BM265" s="109"/>
      <c r="BN265" s="109"/>
      <c r="BO265" s="109"/>
      <c r="BP265" s="109"/>
      <c r="BQ265" s="109"/>
      <c r="BR265" s="109"/>
      <c r="BS265" s="109"/>
      <c r="BT265" s="109"/>
      <c r="BU265" s="109"/>
      <c r="BV265" s="109"/>
      <c r="BW265" s="109"/>
      <c r="BX265" s="109"/>
      <c r="BY265" s="109"/>
      <c r="BZ265" s="109"/>
      <c r="CA265" s="109"/>
      <c r="CB265" s="109"/>
      <c r="CC265" s="109"/>
      <c r="CD265" s="109"/>
    </row>
    <row r="266" spans="1:82" s="153" customFormat="1">
      <c r="A266" s="109"/>
      <c r="B266" s="109"/>
      <c r="C266" s="109"/>
      <c r="D266" s="109"/>
      <c r="E266" s="109"/>
      <c r="F266" s="103"/>
      <c r="G266" s="103"/>
      <c r="H266" s="109"/>
      <c r="I266" s="109"/>
      <c r="J266" s="109"/>
      <c r="K266" s="109"/>
      <c r="L266" s="109"/>
      <c r="M266" s="109"/>
      <c r="N266" s="149"/>
      <c r="O266" s="109"/>
      <c r="P266" s="152"/>
      <c r="Q266" s="152"/>
      <c r="R266" s="152"/>
      <c r="S266" s="152"/>
      <c r="T266" s="152"/>
      <c r="U266" s="152"/>
      <c r="V266" s="109"/>
      <c r="W266" s="109"/>
      <c r="X266" s="109"/>
      <c r="Y266" s="109"/>
      <c r="Z266" s="109"/>
      <c r="AA266" s="109"/>
      <c r="AB266" s="109"/>
      <c r="AC266" s="109"/>
      <c r="AD266" s="109"/>
      <c r="AE266" s="109"/>
      <c r="AF266" s="109"/>
      <c r="AG266" s="109"/>
      <c r="AH266" s="109"/>
      <c r="AI266" s="109"/>
      <c r="AJ266" s="109"/>
      <c r="AK266" s="109"/>
      <c r="AL266" s="109"/>
      <c r="AM266" s="109"/>
      <c r="AN266" s="109"/>
      <c r="AO266" s="109"/>
      <c r="AP266" s="109"/>
      <c r="AQ266" s="109"/>
      <c r="AR266" s="109"/>
      <c r="AS266" s="109"/>
      <c r="AT266" s="109"/>
      <c r="AU266" s="109"/>
      <c r="AV266" s="109"/>
      <c r="AW266" s="109"/>
      <c r="AX266" s="109"/>
      <c r="AY266" s="109"/>
      <c r="AZ266" s="109"/>
      <c r="BA266" s="109"/>
      <c r="BB266" s="109"/>
      <c r="BC266" s="109"/>
      <c r="BD266" s="109"/>
      <c r="BE266" s="109"/>
      <c r="BF266" s="109"/>
      <c r="BG266" s="109"/>
      <c r="BH266" s="109"/>
      <c r="BI266" s="109"/>
      <c r="BJ266" s="109"/>
      <c r="BK266" s="109"/>
      <c r="BL266" s="109"/>
      <c r="BM266" s="109"/>
      <c r="BN266" s="109"/>
      <c r="BO266" s="109"/>
      <c r="BP266" s="109"/>
      <c r="BQ266" s="109"/>
      <c r="BR266" s="109"/>
      <c r="BS266" s="109"/>
      <c r="BT266" s="109"/>
      <c r="BU266" s="109"/>
      <c r="BV266" s="109"/>
      <c r="BW266" s="109"/>
      <c r="BX266" s="109"/>
      <c r="BY266" s="109"/>
      <c r="BZ266" s="109"/>
      <c r="CA266" s="109"/>
      <c r="CB266" s="109"/>
      <c r="CC266" s="109"/>
      <c r="CD266" s="109"/>
    </row>
    <row r="267" spans="1:82" s="153" customFormat="1">
      <c r="A267" s="109"/>
      <c r="B267" s="109"/>
      <c r="C267" s="109"/>
      <c r="D267" s="109"/>
      <c r="E267" s="109"/>
      <c r="F267" s="103"/>
      <c r="G267" s="103"/>
      <c r="H267" s="109"/>
      <c r="I267" s="109"/>
      <c r="J267" s="109"/>
      <c r="K267" s="109"/>
      <c r="L267" s="109"/>
      <c r="M267" s="109"/>
      <c r="N267" s="149"/>
      <c r="O267" s="109"/>
      <c r="P267" s="152"/>
      <c r="Q267" s="152"/>
      <c r="R267" s="152"/>
      <c r="S267" s="152"/>
      <c r="T267" s="152"/>
      <c r="U267" s="152"/>
      <c r="V267" s="109"/>
      <c r="W267" s="109"/>
      <c r="X267" s="109"/>
      <c r="Y267" s="109"/>
      <c r="Z267" s="109"/>
      <c r="AA267" s="109"/>
      <c r="AB267" s="109"/>
      <c r="AC267" s="109"/>
      <c r="AD267" s="109"/>
      <c r="AE267" s="109"/>
      <c r="AF267" s="109"/>
      <c r="AG267" s="109"/>
      <c r="AH267" s="109"/>
      <c r="AI267" s="109"/>
      <c r="AJ267" s="109"/>
      <c r="AK267" s="109"/>
      <c r="AL267" s="109"/>
      <c r="AM267" s="109"/>
      <c r="AN267" s="109"/>
      <c r="AO267" s="109"/>
      <c r="AP267" s="109"/>
      <c r="AQ267" s="109"/>
      <c r="AR267" s="109"/>
      <c r="AS267" s="109"/>
      <c r="AT267" s="109"/>
      <c r="AU267" s="109"/>
      <c r="AV267" s="109"/>
      <c r="AW267" s="109"/>
      <c r="AX267" s="109"/>
      <c r="AY267" s="109"/>
      <c r="AZ267" s="109"/>
      <c r="BA267" s="109"/>
      <c r="BB267" s="109"/>
      <c r="BC267" s="109"/>
      <c r="BD267" s="109"/>
      <c r="BE267" s="109"/>
      <c r="BF267" s="109"/>
      <c r="BG267" s="109"/>
      <c r="BH267" s="109"/>
      <c r="BI267" s="109"/>
      <c r="BJ267" s="109"/>
      <c r="BK267" s="109"/>
      <c r="BL267" s="109"/>
      <c r="BM267" s="109"/>
      <c r="BN267" s="109"/>
      <c r="BO267" s="109"/>
      <c r="BP267" s="109"/>
      <c r="BQ267" s="109"/>
      <c r="BR267" s="109"/>
      <c r="BS267" s="109"/>
      <c r="BT267" s="109"/>
      <c r="BU267" s="109"/>
      <c r="BV267" s="109"/>
      <c r="BW267" s="109"/>
      <c r="BX267" s="109"/>
      <c r="BY267" s="109"/>
      <c r="BZ267" s="109"/>
      <c r="CA267" s="109"/>
      <c r="CB267" s="109"/>
      <c r="CC267" s="109"/>
      <c r="CD267" s="109"/>
    </row>
    <row r="268" spans="1:82" s="153" customFormat="1">
      <c r="A268" s="109"/>
      <c r="B268" s="109"/>
      <c r="C268" s="109"/>
      <c r="D268" s="109"/>
      <c r="E268" s="109"/>
      <c r="F268" s="103"/>
      <c r="G268" s="103"/>
      <c r="H268" s="109"/>
      <c r="I268" s="109"/>
      <c r="J268" s="109"/>
      <c r="K268" s="109"/>
      <c r="L268" s="109"/>
      <c r="M268" s="109"/>
      <c r="N268" s="149"/>
      <c r="O268" s="109"/>
      <c r="P268" s="152"/>
      <c r="Q268" s="152"/>
      <c r="R268" s="152"/>
      <c r="S268" s="152"/>
      <c r="T268" s="152"/>
      <c r="U268" s="152"/>
      <c r="V268" s="109"/>
      <c r="W268" s="109"/>
      <c r="X268" s="109"/>
      <c r="Y268" s="109"/>
      <c r="Z268" s="109"/>
      <c r="AA268" s="109"/>
      <c r="AB268" s="109"/>
      <c r="AC268" s="109"/>
      <c r="AD268" s="109"/>
      <c r="AE268" s="109"/>
      <c r="AF268" s="109"/>
      <c r="AG268" s="109"/>
      <c r="AH268" s="109"/>
      <c r="AI268" s="109"/>
      <c r="AJ268" s="109"/>
      <c r="AK268" s="109"/>
      <c r="AL268" s="109"/>
      <c r="AM268" s="109"/>
      <c r="AN268" s="109"/>
      <c r="AO268" s="109"/>
      <c r="AP268" s="109"/>
      <c r="AQ268" s="109"/>
      <c r="AR268" s="109"/>
      <c r="AS268" s="109"/>
      <c r="AT268" s="109"/>
      <c r="AU268" s="109"/>
      <c r="AV268" s="109"/>
      <c r="AW268" s="109"/>
      <c r="AX268" s="109"/>
      <c r="AY268" s="109"/>
      <c r="AZ268" s="109"/>
      <c r="BA268" s="109"/>
      <c r="BB268" s="109"/>
      <c r="BC268" s="109"/>
      <c r="BD268" s="109"/>
      <c r="BE268" s="109"/>
      <c r="BF268" s="109"/>
      <c r="BG268" s="109"/>
      <c r="BH268" s="109"/>
      <c r="BI268" s="109"/>
      <c r="BJ268" s="109"/>
      <c r="BK268" s="109"/>
      <c r="BL268" s="109"/>
      <c r="BM268" s="109"/>
      <c r="BN268" s="109"/>
      <c r="BO268" s="109"/>
      <c r="BP268" s="109"/>
      <c r="BQ268" s="109"/>
      <c r="BR268" s="109"/>
      <c r="BS268" s="109"/>
      <c r="BT268" s="109"/>
      <c r="BU268" s="109"/>
      <c r="BV268" s="109"/>
      <c r="BW268" s="109"/>
      <c r="BX268" s="109"/>
      <c r="BY268" s="109"/>
      <c r="BZ268" s="109"/>
      <c r="CA268" s="109"/>
      <c r="CB268" s="109"/>
      <c r="CC268" s="109"/>
      <c r="CD268" s="109"/>
    </row>
    <row r="269" spans="1:82" s="153" customFormat="1">
      <c r="A269" s="109"/>
      <c r="B269" s="109"/>
      <c r="C269" s="109"/>
      <c r="D269" s="109"/>
      <c r="E269" s="109"/>
      <c r="F269" s="103"/>
      <c r="G269" s="103"/>
      <c r="H269" s="109"/>
      <c r="I269" s="109"/>
      <c r="J269" s="109"/>
      <c r="K269" s="109"/>
      <c r="L269" s="109"/>
      <c r="M269" s="109"/>
      <c r="N269" s="149"/>
      <c r="O269" s="109"/>
      <c r="P269" s="152"/>
      <c r="Q269" s="152"/>
      <c r="R269" s="152"/>
      <c r="S269" s="152"/>
      <c r="T269" s="152"/>
      <c r="U269" s="152"/>
      <c r="V269" s="109"/>
      <c r="W269" s="109"/>
      <c r="X269" s="109"/>
      <c r="Y269" s="109"/>
      <c r="Z269" s="109"/>
      <c r="AA269" s="109"/>
      <c r="AB269" s="109"/>
      <c r="AC269" s="109"/>
      <c r="AD269" s="109"/>
      <c r="AE269" s="109"/>
      <c r="AF269" s="109"/>
      <c r="AG269" s="109"/>
      <c r="AH269" s="109"/>
      <c r="AI269" s="109"/>
      <c r="AJ269" s="109"/>
      <c r="AK269" s="109"/>
      <c r="AL269" s="109"/>
      <c r="AM269" s="109"/>
      <c r="AN269" s="109"/>
      <c r="AO269" s="109"/>
      <c r="AP269" s="109"/>
      <c r="AQ269" s="109"/>
      <c r="AR269" s="109"/>
      <c r="AS269" s="109"/>
      <c r="AT269" s="109"/>
      <c r="AU269" s="109"/>
      <c r="AV269" s="109"/>
      <c r="AW269" s="109"/>
      <c r="AX269" s="109"/>
      <c r="AY269" s="109"/>
      <c r="AZ269" s="109"/>
      <c r="BA269" s="109"/>
      <c r="BB269" s="109"/>
      <c r="BC269" s="109"/>
      <c r="BD269" s="109"/>
      <c r="BE269" s="109"/>
      <c r="BF269" s="109"/>
      <c r="BG269" s="109"/>
      <c r="BH269" s="109"/>
      <c r="BI269" s="109"/>
      <c r="BJ269" s="109"/>
      <c r="BK269" s="109"/>
      <c r="BL269" s="109"/>
      <c r="BM269" s="109"/>
      <c r="BN269" s="109"/>
      <c r="BO269" s="109"/>
      <c r="BP269" s="109"/>
      <c r="BQ269" s="109"/>
      <c r="BR269" s="109"/>
      <c r="BS269" s="109"/>
      <c r="BT269" s="109"/>
      <c r="BU269" s="109"/>
      <c r="BV269" s="109"/>
      <c r="BW269" s="109"/>
      <c r="BX269" s="109"/>
      <c r="BY269" s="109"/>
      <c r="BZ269" s="109"/>
      <c r="CA269" s="109"/>
      <c r="CB269" s="109"/>
      <c r="CC269" s="109"/>
      <c r="CD269" s="109"/>
    </row>
    <row r="270" spans="1:82" s="153" customFormat="1">
      <c r="A270" s="109"/>
      <c r="B270" s="109"/>
      <c r="C270" s="109"/>
      <c r="D270" s="109"/>
      <c r="E270" s="109"/>
      <c r="F270" s="103"/>
      <c r="G270" s="103"/>
      <c r="H270" s="109"/>
      <c r="I270" s="109"/>
      <c r="J270" s="109"/>
      <c r="K270" s="109"/>
      <c r="L270" s="109"/>
      <c r="M270" s="109"/>
      <c r="N270" s="149"/>
      <c r="O270" s="109"/>
      <c r="P270" s="152"/>
      <c r="Q270" s="152"/>
      <c r="R270" s="152"/>
      <c r="S270" s="152"/>
      <c r="T270" s="152"/>
      <c r="U270" s="152"/>
      <c r="V270" s="109"/>
      <c r="W270" s="109"/>
      <c r="X270" s="109"/>
      <c r="Y270" s="109"/>
      <c r="Z270" s="109"/>
      <c r="AA270" s="109"/>
      <c r="AB270" s="109"/>
      <c r="AC270" s="109"/>
      <c r="AD270" s="109"/>
      <c r="AE270" s="109"/>
      <c r="AF270" s="109"/>
      <c r="AG270" s="109"/>
      <c r="AH270" s="109"/>
      <c r="AI270" s="109"/>
      <c r="AJ270" s="109"/>
      <c r="AK270" s="109"/>
      <c r="AL270" s="109"/>
      <c r="AM270" s="109"/>
      <c r="AN270" s="109"/>
      <c r="AO270" s="109"/>
      <c r="AP270" s="109"/>
      <c r="AQ270" s="109"/>
      <c r="AR270" s="109"/>
      <c r="AS270" s="109"/>
      <c r="AT270" s="109"/>
      <c r="AU270" s="109"/>
      <c r="AV270" s="109"/>
      <c r="AW270" s="109"/>
      <c r="AX270" s="109"/>
      <c r="AY270" s="109"/>
      <c r="AZ270" s="109"/>
      <c r="BA270" s="109"/>
      <c r="BB270" s="109"/>
      <c r="BC270" s="109"/>
      <c r="BD270" s="109"/>
      <c r="BE270" s="109"/>
      <c r="BF270" s="109"/>
      <c r="BG270" s="109"/>
      <c r="BH270" s="109"/>
      <c r="BI270" s="109"/>
      <c r="BJ270" s="109"/>
      <c r="BK270" s="109"/>
      <c r="BL270" s="109"/>
      <c r="BM270" s="109"/>
      <c r="BN270" s="109"/>
      <c r="BO270" s="109"/>
      <c r="BP270" s="109"/>
      <c r="BQ270" s="109"/>
      <c r="BR270" s="109"/>
      <c r="BS270" s="109"/>
      <c r="BT270" s="109"/>
      <c r="BU270" s="109"/>
      <c r="BV270" s="109"/>
      <c r="BW270" s="109"/>
      <c r="BX270" s="109"/>
      <c r="BY270" s="109"/>
      <c r="BZ270" s="109"/>
      <c r="CA270" s="109"/>
      <c r="CB270" s="109"/>
      <c r="CC270" s="109"/>
      <c r="CD270" s="109"/>
    </row>
    <row r="271" spans="1:82" s="153" customFormat="1">
      <c r="A271" s="109"/>
      <c r="B271" s="109"/>
      <c r="C271" s="109"/>
      <c r="D271" s="109"/>
      <c r="E271" s="109"/>
      <c r="F271" s="103"/>
      <c r="G271" s="103"/>
      <c r="H271" s="109"/>
      <c r="I271" s="109"/>
      <c r="J271" s="109"/>
      <c r="K271" s="109"/>
      <c r="L271" s="109"/>
      <c r="M271" s="109"/>
      <c r="N271" s="149"/>
      <c r="O271" s="109"/>
      <c r="P271" s="152"/>
      <c r="Q271" s="152"/>
      <c r="R271" s="152"/>
      <c r="S271" s="152"/>
      <c r="T271" s="152"/>
      <c r="U271" s="152"/>
      <c r="V271" s="109"/>
      <c r="W271" s="109"/>
      <c r="X271" s="109"/>
      <c r="Y271" s="109"/>
      <c r="Z271" s="109"/>
      <c r="AA271" s="109"/>
      <c r="AB271" s="109"/>
      <c r="AC271" s="109"/>
      <c r="AD271" s="109"/>
      <c r="AE271" s="109"/>
      <c r="AF271" s="109"/>
      <c r="AG271" s="109"/>
      <c r="AH271" s="109"/>
      <c r="AI271" s="109"/>
      <c r="AJ271" s="109"/>
      <c r="AK271" s="109"/>
      <c r="AL271" s="109"/>
      <c r="AM271" s="109"/>
      <c r="AN271" s="109"/>
      <c r="AO271" s="109"/>
      <c r="AP271" s="109"/>
      <c r="AQ271" s="109"/>
      <c r="AR271" s="109"/>
      <c r="AS271" s="109"/>
      <c r="AT271" s="109"/>
      <c r="AU271" s="109"/>
      <c r="AV271" s="109"/>
      <c r="AW271" s="109"/>
      <c r="AX271" s="109"/>
      <c r="AY271" s="109"/>
      <c r="AZ271" s="109"/>
      <c r="BA271" s="109"/>
      <c r="BB271" s="109"/>
      <c r="BC271" s="109"/>
      <c r="BD271" s="109"/>
      <c r="BE271" s="109"/>
      <c r="BF271" s="109"/>
      <c r="BG271" s="109"/>
      <c r="BH271" s="109"/>
      <c r="BI271" s="109"/>
      <c r="BJ271" s="109"/>
      <c r="BK271" s="109"/>
      <c r="BL271" s="109"/>
      <c r="BM271" s="109"/>
      <c r="BN271" s="109"/>
      <c r="BO271" s="109"/>
      <c r="BP271" s="109"/>
      <c r="BQ271" s="109"/>
      <c r="BR271" s="109"/>
      <c r="BS271" s="109"/>
      <c r="BT271" s="109"/>
      <c r="BU271" s="109"/>
      <c r="BV271" s="109"/>
      <c r="BW271" s="109"/>
      <c r="BX271" s="109"/>
      <c r="BY271" s="109"/>
      <c r="BZ271" s="109"/>
      <c r="CA271" s="109"/>
      <c r="CB271" s="109"/>
      <c r="CC271" s="109"/>
      <c r="CD271" s="109"/>
    </row>
    <row r="272" spans="1:82" s="153" customFormat="1">
      <c r="A272" s="109"/>
      <c r="B272" s="109"/>
      <c r="C272" s="109"/>
      <c r="D272" s="109"/>
      <c r="E272" s="109"/>
      <c r="F272" s="103"/>
      <c r="G272" s="103"/>
      <c r="H272" s="109"/>
      <c r="I272" s="109"/>
      <c r="J272" s="109"/>
      <c r="K272" s="109"/>
      <c r="L272" s="109"/>
      <c r="M272" s="109"/>
      <c r="N272" s="149"/>
      <c r="O272" s="109"/>
      <c r="P272" s="152"/>
      <c r="Q272" s="152"/>
      <c r="R272" s="152"/>
      <c r="S272" s="152"/>
      <c r="T272" s="152"/>
      <c r="U272" s="152"/>
      <c r="V272" s="109"/>
      <c r="W272" s="109"/>
      <c r="X272" s="109"/>
      <c r="Y272" s="109"/>
      <c r="Z272" s="109"/>
      <c r="AA272" s="109"/>
      <c r="AB272" s="109"/>
      <c r="AC272" s="109"/>
      <c r="AD272" s="109"/>
      <c r="AE272" s="109"/>
      <c r="AF272" s="109"/>
      <c r="AG272" s="109"/>
      <c r="AH272" s="109"/>
      <c r="AI272" s="109"/>
      <c r="AJ272" s="109"/>
      <c r="AK272" s="109"/>
      <c r="AL272" s="109"/>
      <c r="AM272" s="109"/>
      <c r="AN272" s="109"/>
      <c r="AO272" s="109"/>
      <c r="AP272" s="109"/>
      <c r="AQ272" s="109"/>
      <c r="AR272" s="109"/>
      <c r="AS272" s="109"/>
      <c r="AT272" s="109"/>
      <c r="AU272" s="109"/>
      <c r="AV272" s="109"/>
      <c r="AW272" s="109"/>
      <c r="AX272" s="109"/>
      <c r="AY272" s="109"/>
      <c r="AZ272" s="109"/>
      <c r="BA272" s="109"/>
      <c r="BB272" s="109"/>
      <c r="BC272" s="109"/>
      <c r="BD272" s="109"/>
      <c r="BE272" s="109"/>
      <c r="BF272" s="109"/>
      <c r="BG272" s="109"/>
      <c r="BH272" s="109"/>
      <c r="BI272" s="109"/>
      <c r="BJ272" s="109"/>
      <c r="BK272" s="109"/>
      <c r="BL272" s="109"/>
      <c r="BM272" s="109"/>
      <c r="BN272" s="109"/>
      <c r="BO272" s="109"/>
      <c r="BP272" s="109"/>
      <c r="BQ272" s="109"/>
      <c r="BR272" s="109"/>
      <c r="BS272" s="109"/>
      <c r="BT272" s="109"/>
      <c r="BU272" s="109"/>
      <c r="BV272" s="109"/>
      <c r="BW272" s="109"/>
      <c r="BX272" s="109"/>
      <c r="BY272" s="109"/>
      <c r="BZ272" s="109"/>
      <c r="CA272" s="109"/>
      <c r="CB272" s="109"/>
      <c r="CC272" s="109"/>
      <c r="CD272" s="109"/>
    </row>
    <row r="273" spans="1:82" s="153" customFormat="1">
      <c r="A273" s="109"/>
      <c r="B273" s="109"/>
      <c r="C273" s="109"/>
      <c r="D273" s="109"/>
      <c r="E273" s="109"/>
      <c r="F273" s="103"/>
      <c r="G273" s="103"/>
      <c r="H273" s="109"/>
      <c r="I273" s="109"/>
      <c r="J273" s="109"/>
      <c r="K273" s="109"/>
      <c r="L273" s="109"/>
      <c r="M273" s="109"/>
      <c r="N273" s="149"/>
      <c r="O273" s="109"/>
      <c r="P273" s="152"/>
      <c r="Q273" s="152"/>
      <c r="R273" s="152"/>
      <c r="S273" s="152"/>
      <c r="T273" s="152"/>
      <c r="U273" s="152"/>
      <c r="V273" s="109"/>
      <c r="W273" s="109"/>
      <c r="X273" s="109"/>
      <c r="Y273" s="109"/>
      <c r="Z273" s="109"/>
      <c r="AA273" s="109"/>
      <c r="AB273" s="109"/>
      <c r="AC273" s="109"/>
      <c r="AD273" s="109"/>
      <c r="AE273" s="109"/>
      <c r="AF273" s="109"/>
      <c r="AG273" s="109"/>
      <c r="AH273" s="109"/>
      <c r="AI273" s="109"/>
      <c r="AJ273" s="109"/>
      <c r="AK273" s="109"/>
      <c r="AL273" s="109"/>
      <c r="AM273" s="109"/>
      <c r="AN273" s="109"/>
      <c r="AO273" s="109"/>
      <c r="AP273" s="109"/>
      <c r="AQ273" s="109"/>
      <c r="AR273" s="109"/>
      <c r="AS273" s="109"/>
      <c r="AT273" s="109"/>
      <c r="AU273" s="109"/>
      <c r="AV273" s="109"/>
      <c r="AW273" s="109"/>
      <c r="AX273" s="109"/>
      <c r="AY273" s="109"/>
      <c r="AZ273" s="109"/>
      <c r="BA273" s="109"/>
      <c r="BB273" s="109"/>
      <c r="BC273" s="109"/>
      <c r="BD273" s="109"/>
      <c r="BE273" s="109"/>
      <c r="BF273" s="109"/>
      <c r="BG273" s="109"/>
      <c r="BH273" s="109"/>
      <c r="BI273" s="109"/>
      <c r="BJ273" s="109"/>
      <c r="BK273" s="109"/>
      <c r="BL273" s="109"/>
      <c r="BM273" s="109"/>
      <c r="BN273" s="109"/>
      <c r="BO273" s="109"/>
      <c r="BP273" s="109"/>
      <c r="BQ273" s="109"/>
      <c r="BR273" s="109"/>
      <c r="BS273" s="109"/>
      <c r="BT273" s="109"/>
      <c r="BU273" s="109"/>
      <c r="BV273" s="109"/>
      <c r="BW273" s="109"/>
      <c r="BX273" s="109"/>
      <c r="BY273" s="109"/>
      <c r="BZ273" s="109"/>
      <c r="CA273" s="109"/>
      <c r="CB273" s="109"/>
      <c r="CC273" s="109"/>
      <c r="CD273" s="109"/>
    </row>
    <row r="274" spans="1:82" s="153" customFormat="1">
      <c r="A274" s="109"/>
      <c r="B274" s="109"/>
      <c r="C274" s="109"/>
      <c r="D274" s="109"/>
      <c r="E274" s="109"/>
      <c r="F274" s="103"/>
      <c r="G274" s="103"/>
      <c r="H274" s="109"/>
      <c r="I274" s="109"/>
      <c r="J274" s="109"/>
      <c r="K274" s="109"/>
      <c r="L274" s="109"/>
      <c r="M274" s="109"/>
      <c r="N274" s="149"/>
      <c r="O274" s="109"/>
      <c r="P274" s="152"/>
      <c r="Q274" s="152"/>
      <c r="R274" s="152"/>
      <c r="S274" s="152"/>
      <c r="T274" s="152"/>
      <c r="U274" s="152"/>
      <c r="V274" s="109"/>
      <c r="W274" s="109"/>
      <c r="X274" s="109"/>
      <c r="Y274" s="109"/>
      <c r="Z274" s="109"/>
      <c r="AA274" s="109"/>
      <c r="AB274" s="109"/>
      <c r="AC274" s="109"/>
      <c r="AD274" s="109"/>
      <c r="AE274" s="109"/>
      <c r="AF274" s="109"/>
      <c r="AG274" s="109"/>
      <c r="AH274" s="109"/>
      <c r="AI274" s="109"/>
      <c r="AJ274" s="109"/>
      <c r="AK274" s="109"/>
      <c r="AL274" s="109"/>
      <c r="AM274" s="109"/>
      <c r="AN274" s="109"/>
      <c r="AO274" s="109"/>
      <c r="AP274" s="109"/>
      <c r="AQ274" s="109"/>
      <c r="AR274" s="109"/>
      <c r="AS274" s="109"/>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c r="CC274" s="109"/>
      <c r="CD274" s="109"/>
    </row>
    <row r="275" spans="1:82" s="153" customFormat="1">
      <c r="A275" s="109"/>
      <c r="B275" s="109"/>
      <c r="C275" s="109"/>
      <c r="D275" s="109"/>
      <c r="E275" s="109"/>
      <c r="F275" s="103"/>
      <c r="G275" s="103"/>
      <c r="H275" s="109"/>
      <c r="I275" s="109"/>
      <c r="J275" s="109"/>
      <c r="K275" s="109"/>
      <c r="L275" s="109"/>
      <c r="M275" s="109"/>
      <c r="N275" s="149"/>
      <c r="O275" s="109"/>
      <c r="P275" s="152"/>
      <c r="Q275" s="152"/>
      <c r="R275" s="152"/>
      <c r="S275" s="152"/>
      <c r="T275" s="152"/>
      <c r="U275" s="152"/>
      <c r="V275" s="109"/>
      <c r="W275" s="109"/>
      <c r="X275" s="109"/>
      <c r="Y275" s="109"/>
      <c r="Z275" s="109"/>
      <c r="AA275" s="109"/>
      <c r="AB275" s="109"/>
      <c r="AC275" s="109"/>
      <c r="AD275" s="109"/>
      <c r="AE275" s="109"/>
      <c r="AF275" s="109"/>
      <c r="AG275" s="109"/>
      <c r="AH275" s="109"/>
      <c r="AI275" s="109"/>
      <c r="AJ275" s="109"/>
      <c r="AK275" s="109"/>
      <c r="AL275" s="109"/>
      <c r="AM275" s="109"/>
      <c r="AN275" s="109"/>
      <c r="AO275" s="109"/>
      <c r="AP275" s="109"/>
      <c r="AQ275" s="109"/>
      <c r="AR275" s="109"/>
      <c r="AS275" s="109"/>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c r="CC275" s="109"/>
      <c r="CD275" s="109"/>
    </row>
    <row r="276" spans="1:82" s="153" customFormat="1">
      <c r="A276" s="109"/>
      <c r="B276" s="109"/>
      <c r="C276" s="109"/>
      <c r="D276" s="109"/>
      <c r="E276" s="109"/>
      <c r="F276" s="103"/>
      <c r="G276" s="103"/>
      <c r="H276" s="109"/>
      <c r="I276" s="109"/>
      <c r="J276" s="109"/>
      <c r="K276" s="109"/>
      <c r="L276" s="109"/>
      <c r="M276" s="109"/>
      <c r="N276" s="149"/>
      <c r="O276" s="109"/>
      <c r="P276" s="152"/>
      <c r="Q276" s="152"/>
      <c r="R276" s="152"/>
      <c r="S276" s="152"/>
      <c r="T276" s="152"/>
      <c r="U276" s="152"/>
      <c r="V276" s="109"/>
      <c r="W276" s="109"/>
      <c r="X276" s="109"/>
      <c r="Y276" s="109"/>
      <c r="Z276" s="109"/>
      <c r="AA276" s="109"/>
      <c r="AB276" s="109"/>
      <c r="AC276" s="109"/>
      <c r="AD276" s="109"/>
      <c r="AE276" s="109"/>
      <c r="AF276" s="109"/>
      <c r="AG276" s="109"/>
      <c r="AH276" s="109"/>
      <c r="AI276" s="109"/>
      <c r="AJ276" s="109"/>
      <c r="AK276" s="109"/>
      <c r="AL276" s="109"/>
      <c r="AM276" s="109"/>
      <c r="AN276" s="109"/>
      <c r="AO276" s="109"/>
      <c r="AP276" s="109"/>
      <c r="AQ276" s="109"/>
      <c r="AR276" s="109"/>
      <c r="AS276" s="109"/>
      <c r="AT276" s="109"/>
      <c r="AU276" s="109"/>
      <c r="AV276" s="109"/>
      <c r="AW276" s="109"/>
      <c r="AX276" s="109"/>
      <c r="AY276" s="109"/>
      <c r="AZ276" s="109"/>
      <c r="BA276" s="109"/>
      <c r="BB276" s="109"/>
      <c r="BC276" s="109"/>
      <c r="BD276" s="109"/>
      <c r="BE276" s="109"/>
      <c r="BF276" s="109"/>
      <c r="BG276" s="109"/>
      <c r="BH276" s="109"/>
      <c r="BI276" s="109"/>
      <c r="BJ276" s="109"/>
      <c r="BK276" s="109"/>
      <c r="BL276" s="109"/>
      <c r="BM276" s="109"/>
      <c r="BN276" s="109"/>
      <c r="BO276" s="109"/>
      <c r="BP276" s="109"/>
      <c r="BQ276" s="109"/>
      <c r="BR276" s="109"/>
      <c r="BS276" s="109"/>
      <c r="BT276" s="109"/>
      <c r="BU276" s="109"/>
      <c r="BV276" s="109"/>
      <c r="BW276" s="109"/>
      <c r="BX276" s="109"/>
      <c r="BY276" s="109"/>
      <c r="BZ276" s="109"/>
      <c r="CA276" s="109"/>
      <c r="CB276" s="109"/>
      <c r="CC276" s="109"/>
      <c r="CD276" s="109"/>
    </row>
    <row r="277" spans="1:82" s="153" customFormat="1">
      <c r="A277" s="109"/>
      <c r="B277" s="109"/>
      <c r="C277" s="109"/>
      <c r="D277" s="109"/>
      <c r="E277" s="109"/>
      <c r="F277" s="103"/>
      <c r="G277" s="103"/>
      <c r="H277" s="109"/>
      <c r="I277" s="109"/>
      <c r="J277" s="109"/>
      <c r="K277" s="109"/>
      <c r="L277" s="109"/>
      <c r="M277" s="109"/>
      <c r="N277" s="149"/>
      <c r="O277" s="109"/>
      <c r="P277" s="152"/>
      <c r="Q277" s="152"/>
      <c r="R277" s="152"/>
      <c r="S277" s="152"/>
      <c r="T277" s="152"/>
      <c r="U277" s="152"/>
      <c r="V277" s="109"/>
      <c r="W277" s="109"/>
      <c r="X277" s="109"/>
      <c r="Y277" s="109"/>
      <c r="Z277" s="109"/>
      <c r="AA277" s="109"/>
      <c r="AB277" s="109"/>
      <c r="AC277" s="109"/>
      <c r="AD277" s="109"/>
      <c r="AE277" s="109"/>
      <c r="AF277" s="109"/>
      <c r="AG277" s="109"/>
      <c r="AH277" s="109"/>
      <c r="AI277" s="109"/>
      <c r="AJ277" s="109"/>
      <c r="AK277" s="109"/>
      <c r="AL277" s="109"/>
      <c r="AM277" s="109"/>
      <c r="AN277" s="109"/>
      <c r="AO277" s="109"/>
      <c r="AP277" s="109"/>
      <c r="AQ277" s="109"/>
      <c r="AR277" s="109"/>
      <c r="AS277" s="109"/>
      <c r="AT277" s="109"/>
      <c r="AU277" s="109"/>
      <c r="AV277" s="109"/>
      <c r="AW277" s="109"/>
      <c r="AX277" s="109"/>
      <c r="AY277" s="109"/>
      <c r="AZ277" s="109"/>
      <c r="BA277" s="109"/>
      <c r="BB277" s="109"/>
      <c r="BC277" s="109"/>
      <c r="BD277" s="109"/>
      <c r="BE277" s="109"/>
      <c r="BF277" s="109"/>
      <c r="BG277" s="109"/>
      <c r="BH277" s="109"/>
      <c r="BI277" s="109"/>
      <c r="BJ277" s="109"/>
      <c r="BK277" s="109"/>
      <c r="BL277" s="109"/>
      <c r="BM277" s="109"/>
      <c r="BN277" s="109"/>
      <c r="BO277" s="109"/>
      <c r="BP277" s="109"/>
      <c r="BQ277" s="109"/>
      <c r="BR277" s="109"/>
      <c r="BS277" s="109"/>
      <c r="BT277" s="109"/>
      <c r="BU277" s="109"/>
      <c r="BV277" s="109"/>
      <c r="BW277" s="109"/>
      <c r="BX277" s="109"/>
      <c r="BY277" s="109"/>
      <c r="BZ277" s="109"/>
      <c r="CA277" s="109"/>
      <c r="CB277" s="109"/>
      <c r="CC277" s="109"/>
      <c r="CD277" s="109"/>
    </row>
    <row r="278" spans="1:82" s="153" customFormat="1">
      <c r="A278" s="109"/>
      <c r="B278" s="109"/>
      <c r="C278" s="109"/>
      <c r="D278" s="109"/>
      <c r="E278" s="109"/>
      <c r="F278" s="103"/>
      <c r="G278" s="103"/>
      <c r="H278" s="109"/>
      <c r="I278" s="109"/>
      <c r="J278" s="109"/>
      <c r="K278" s="109"/>
      <c r="L278" s="109"/>
      <c r="M278" s="109"/>
      <c r="N278" s="149"/>
      <c r="O278" s="109"/>
      <c r="P278" s="152"/>
      <c r="Q278" s="152"/>
      <c r="R278" s="152"/>
      <c r="S278" s="152"/>
      <c r="T278" s="152"/>
      <c r="U278" s="152"/>
      <c r="V278" s="109"/>
      <c r="W278" s="109"/>
      <c r="X278" s="109"/>
      <c r="Y278" s="109"/>
      <c r="Z278" s="109"/>
      <c r="AA278" s="109"/>
      <c r="AB278" s="109"/>
      <c r="AC278" s="109"/>
      <c r="AD278" s="109"/>
      <c r="AE278" s="109"/>
      <c r="AF278" s="109"/>
      <c r="AG278" s="109"/>
      <c r="AH278" s="109"/>
      <c r="AI278" s="109"/>
      <c r="AJ278" s="109"/>
      <c r="AK278" s="109"/>
      <c r="AL278" s="109"/>
      <c r="AM278" s="109"/>
      <c r="AN278" s="109"/>
      <c r="AO278" s="109"/>
      <c r="AP278" s="109"/>
      <c r="AQ278" s="109"/>
      <c r="AR278" s="109"/>
      <c r="AS278" s="109"/>
      <c r="AT278" s="109"/>
      <c r="AU278" s="109"/>
      <c r="AV278" s="109"/>
      <c r="AW278" s="109"/>
      <c r="AX278" s="109"/>
      <c r="AY278" s="109"/>
      <c r="AZ278" s="109"/>
      <c r="BA278" s="109"/>
      <c r="BB278" s="109"/>
      <c r="BC278" s="109"/>
      <c r="BD278" s="109"/>
      <c r="BE278" s="109"/>
      <c r="BF278" s="109"/>
      <c r="BG278" s="109"/>
      <c r="BH278" s="109"/>
      <c r="BI278" s="109"/>
      <c r="BJ278" s="109"/>
      <c r="BK278" s="109"/>
      <c r="BL278" s="109"/>
      <c r="BM278" s="109"/>
      <c r="BN278" s="109"/>
      <c r="BO278" s="109"/>
      <c r="BP278" s="109"/>
      <c r="BQ278" s="109"/>
      <c r="BR278" s="109"/>
      <c r="BS278" s="109"/>
      <c r="BT278" s="109"/>
      <c r="BU278" s="109"/>
      <c r="BV278" s="109"/>
      <c r="BW278" s="109"/>
      <c r="BX278" s="109"/>
      <c r="BY278" s="109"/>
      <c r="BZ278" s="109"/>
      <c r="CA278" s="109"/>
      <c r="CB278" s="109"/>
      <c r="CC278" s="109"/>
      <c r="CD278" s="109"/>
    </row>
    <row r="279" spans="1:82" s="153" customFormat="1">
      <c r="A279" s="109"/>
      <c r="B279" s="109"/>
      <c r="C279" s="109"/>
      <c r="D279" s="109"/>
      <c r="E279" s="109"/>
      <c r="F279" s="103"/>
      <c r="G279" s="103"/>
      <c r="H279" s="109"/>
      <c r="I279" s="109"/>
      <c r="J279" s="109"/>
      <c r="K279" s="109"/>
      <c r="L279" s="109"/>
      <c r="M279" s="109"/>
      <c r="N279" s="149"/>
      <c r="O279" s="109"/>
      <c r="P279" s="152"/>
      <c r="Q279" s="152"/>
      <c r="R279" s="152"/>
      <c r="S279" s="152"/>
      <c r="T279" s="152"/>
      <c r="U279" s="152"/>
      <c r="V279" s="109"/>
      <c r="W279" s="109"/>
      <c r="X279" s="109"/>
      <c r="Y279" s="109"/>
      <c r="Z279" s="109"/>
      <c r="AA279" s="109"/>
      <c r="AB279" s="109"/>
      <c r="AC279" s="109"/>
      <c r="AD279" s="109"/>
      <c r="AE279" s="109"/>
      <c r="AF279" s="109"/>
      <c r="AG279" s="109"/>
      <c r="AH279" s="109"/>
      <c r="AI279" s="109"/>
      <c r="AJ279" s="109"/>
      <c r="AK279" s="109"/>
      <c r="AL279" s="109"/>
      <c r="AM279" s="109"/>
      <c r="AN279" s="109"/>
      <c r="AO279" s="109"/>
      <c r="AP279" s="109"/>
      <c r="AQ279" s="109"/>
      <c r="AR279" s="109"/>
      <c r="AS279" s="109"/>
      <c r="AT279" s="109"/>
      <c r="AU279" s="109"/>
      <c r="AV279" s="109"/>
      <c r="AW279" s="109"/>
      <c r="AX279" s="109"/>
      <c r="AY279" s="109"/>
      <c r="AZ279" s="109"/>
      <c r="BA279" s="109"/>
      <c r="BB279" s="109"/>
      <c r="BC279" s="109"/>
      <c r="BD279" s="109"/>
      <c r="BE279" s="109"/>
      <c r="BF279" s="109"/>
      <c r="BG279" s="109"/>
      <c r="BH279" s="109"/>
      <c r="BI279" s="109"/>
      <c r="BJ279" s="109"/>
      <c r="BK279" s="109"/>
      <c r="BL279" s="109"/>
      <c r="BM279" s="109"/>
      <c r="BN279" s="109"/>
      <c r="BO279" s="109"/>
      <c r="BP279" s="109"/>
      <c r="BQ279" s="109"/>
      <c r="BR279" s="109"/>
      <c r="BS279" s="109"/>
      <c r="BT279" s="109"/>
      <c r="BU279" s="109"/>
      <c r="BV279" s="109"/>
      <c r="BW279" s="109"/>
      <c r="BX279" s="109"/>
      <c r="BY279" s="109"/>
      <c r="BZ279" s="109"/>
      <c r="CA279" s="109"/>
      <c r="CB279" s="109"/>
      <c r="CC279" s="109"/>
      <c r="CD279" s="109"/>
    </row>
    <row r="280" spans="1:82" s="153" customFormat="1">
      <c r="A280" s="109"/>
      <c r="B280" s="109"/>
      <c r="C280" s="109"/>
      <c r="D280" s="109"/>
      <c r="E280" s="109"/>
      <c r="F280" s="103"/>
      <c r="G280" s="103"/>
      <c r="H280" s="109"/>
      <c r="I280" s="109"/>
      <c r="J280" s="109"/>
      <c r="K280" s="109"/>
      <c r="L280" s="109"/>
      <c r="M280" s="109"/>
      <c r="N280" s="149"/>
      <c r="O280" s="109"/>
      <c r="P280" s="152"/>
      <c r="Q280" s="152"/>
      <c r="R280" s="152"/>
      <c r="S280" s="152"/>
      <c r="T280" s="152"/>
      <c r="U280" s="152"/>
      <c r="V280" s="109"/>
      <c r="W280" s="109"/>
      <c r="X280" s="109"/>
      <c r="Y280" s="109"/>
      <c r="Z280" s="109"/>
      <c r="AA280" s="109"/>
      <c r="AB280" s="109"/>
      <c r="AC280" s="109"/>
      <c r="AD280" s="109"/>
      <c r="AE280" s="109"/>
      <c r="AF280" s="109"/>
      <c r="AG280" s="109"/>
      <c r="AH280" s="109"/>
      <c r="AI280" s="109"/>
      <c r="AJ280" s="109"/>
      <c r="AK280" s="109"/>
      <c r="AL280" s="109"/>
      <c r="AM280" s="109"/>
      <c r="AN280" s="109"/>
      <c r="AO280" s="109"/>
      <c r="AP280" s="109"/>
      <c r="AQ280" s="109"/>
      <c r="AR280" s="109"/>
      <c r="AS280" s="109"/>
      <c r="AT280" s="109"/>
      <c r="AU280" s="109"/>
      <c r="AV280" s="109"/>
      <c r="AW280" s="109"/>
      <c r="AX280" s="109"/>
      <c r="AY280" s="109"/>
      <c r="AZ280" s="109"/>
      <c r="BA280" s="109"/>
      <c r="BB280" s="109"/>
      <c r="BC280" s="109"/>
      <c r="BD280" s="109"/>
      <c r="BE280" s="109"/>
      <c r="BF280" s="109"/>
      <c r="BG280" s="109"/>
      <c r="BH280" s="109"/>
      <c r="BI280" s="109"/>
      <c r="BJ280" s="109"/>
      <c r="BK280" s="109"/>
      <c r="BL280" s="109"/>
      <c r="BM280" s="109"/>
      <c r="BN280" s="109"/>
      <c r="BO280" s="109"/>
      <c r="BP280" s="109"/>
      <c r="BQ280" s="109"/>
      <c r="BR280" s="109"/>
      <c r="BS280" s="109"/>
      <c r="BT280" s="109"/>
      <c r="BU280" s="109"/>
      <c r="BV280" s="109"/>
      <c r="BW280" s="109"/>
      <c r="BX280" s="109"/>
      <c r="BY280" s="109"/>
      <c r="BZ280" s="109"/>
      <c r="CA280" s="109"/>
      <c r="CB280" s="109"/>
      <c r="CC280" s="109"/>
      <c r="CD280" s="109"/>
    </row>
    <row r="281" spans="1:82" s="153" customFormat="1">
      <c r="A281" s="109"/>
      <c r="B281" s="109"/>
      <c r="C281" s="109"/>
      <c r="D281" s="109"/>
      <c r="E281" s="109"/>
      <c r="F281" s="103"/>
      <c r="G281" s="103"/>
      <c r="H281" s="109"/>
      <c r="I281" s="109"/>
      <c r="J281" s="109"/>
      <c r="K281" s="109"/>
      <c r="L281" s="109"/>
      <c r="M281" s="109"/>
      <c r="N281" s="149"/>
      <c r="O281" s="109"/>
      <c r="P281" s="152"/>
      <c r="Q281" s="152"/>
      <c r="R281" s="152"/>
      <c r="S281" s="152"/>
      <c r="T281" s="152"/>
      <c r="U281" s="152"/>
      <c r="V281" s="109"/>
      <c r="W281" s="109"/>
      <c r="X281" s="109"/>
      <c r="Y281" s="109"/>
      <c r="Z281" s="109"/>
      <c r="AA281" s="109"/>
      <c r="AB281" s="109"/>
      <c r="AC281" s="109"/>
      <c r="AD281" s="109"/>
      <c r="AE281" s="109"/>
      <c r="AF281" s="109"/>
      <c r="AG281" s="109"/>
      <c r="AH281" s="109"/>
      <c r="AI281" s="109"/>
      <c r="AJ281" s="109"/>
      <c r="AK281" s="109"/>
      <c r="AL281" s="109"/>
      <c r="AM281" s="109"/>
      <c r="AN281" s="109"/>
      <c r="AO281" s="109"/>
      <c r="AP281" s="109"/>
      <c r="AQ281" s="109"/>
      <c r="AR281" s="109"/>
      <c r="AS281" s="109"/>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c r="CC281" s="109"/>
      <c r="CD281" s="109"/>
    </row>
    <row r="282" spans="1:82" s="153" customFormat="1">
      <c r="A282" s="109"/>
      <c r="B282" s="109"/>
      <c r="C282" s="109"/>
      <c r="D282" s="109"/>
      <c r="E282" s="109"/>
      <c r="F282" s="103"/>
      <c r="G282" s="103"/>
      <c r="H282" s="109"/>
      <c r="I282" s="109"/>
      <c r="J282" s="109"/>
      <c r="K282" s="109"/>
      <c r="L282" s="109"/>
      <c r="M282" s="109"/>
      <c r="N282" s="149"/>
      <c r="O282" s="109"/>
      <c r="P282" s="152"/>
      <c r="Q282" s="152"/>
      <c r="R282" s="152"/>
      <c r="S282" s="152"/>
      <c r="T282" s="152"/>
      <c r="U282" s="152"/>
      <c r="V282" s="109"/>
      <c r="W282" s="109"/>
      <c r="X282" s="109"/>
      <c r="Y282" s="109"/>
      <c r="Z282" s="109"/>
      <c r="AA282" s="109"/>
      <c r="AB282" s="109"/>
      <c r="AC282" s="109"/>
      <c r="AD282" s="109"/>
      <c r="AE282" s="109"/>
      <c r="AF282" s="109"/>
      <c r="AG282" s="109"/>
      <c r="AH282" s="109"/>
      <c r="AI282" s="109"/>
      <c r="AJ282" s="109"/>
      <c r="AK282" s="109"/>
      <c r="AL282" s="109"/>
      <c r="AM282" s="109"/>
      <c r="AN282" s="109"/>
      <c r="AO282" s="109"/>
      <c r="AP282" s="109"/>
      <c r="AQ282" s="109"/>
      <c r="AR282" s="109"/>
      <c r="AS282" s="109"/>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c r="CC282" s="109"/>
      <c r="CD282" s="109"/>
    </row>
    <row r="283" spans="1:82" s="153" customFormat="1">
      <c r="A283" s="109"/>
      <c r="B283" s="109"/>
      <c r="C283" s="109"/>
      <c r="D283" s="109"/>
      <c r="E283" s="109"/>
      <c r="F283" s="103"/>
      <c r="G283" s="103"/>
      <c r="H283" s="109"/>
      <c r="I283" s="109"/>
      <c r="J283" s="109"/>
      <c r="K283" s="109"/>
      <c r="L283" s="109"/>
      <c r="M283" s="109"/>
      <c r="N283" s="149"/>
      <c r="O283" s="109"/>
      <c r="P283" s="152"/>
      <c r="Q283" s="152"/>
      <c r="R283" s="152"/>
      <c r="S283" s="152"/>
      <c r="T283" s="152"/>
      <c r="U283" s="152"/>
      <c r="V283" s="109"/>
      <c r="W283" s="109"/>
      <c r="X283" s="109"/>
      <c r="Y283" s="109"/>
      <c r="Z283" s="109"/>
      <c r="AA283" s="109"/>
      <c r="AB283" s="109"/>
      <c r="AC283" s="109"/>
      <c r="AD283" s="109"/>
      <c r="AE283" s="109"/>
      <c r="AF283" s="109"/>
      <c r="AG283" s="109"/>
      <c r="AH283" s="109"/>
      <c r="AI283" s="109"/>
      <c r="AJ283" s="109"/>
      <c r="AK283" s="109"/>
      <c r="AL283" s="109"/>
      <c r="AM283" s="109"/>
      <c r="AN283" s="109"/>
      <c r="AO283" s="109"/>
      <c r="AP283" s="109"/>
      <c r="AQ283" s="109"/>
      <c r="AR283" s="109"/>
      <c r="AS283" s="109"/>
      <c r="AT283" s="109"/>
      <c r="AU283" s="109"/>
      <c r="AV283" s="109"/>
      <c r="AW283" s="109"/>
      <c r="AX283" s="109"/>
      <c r="AY283" s="109"/>
      <c r="AZ283" s="109"/>
      <c r="BA283" s="109"/>
      <c r="BB283" s="109"/>
      <c r="BC283" s="109"/>
      <c r="BD283" s="109"/>
      <c r="BE283" s="109"/>
      <c r="BF283" s="109"/>
      <c r="BG283" s="109"/>
      <c r="BH283" s="109"/>
      <c r="BI283" s="109"/>
      <c r="BJ283" s="109"/>
      <c r="BK283" s="109"/>
      <c r="BL283" s="109"/>
      <c r="BM283" s="109"/>
      <c r="BN283" s="109"/>
      <c r="BO283" s="109"/>
      <c r="BP283" s="109"/>
      <c r="BQ283" s="109"/>
      <c r="BR283" s="109"/>
      <c r="BS283" s="109"/>
      <c r="BT283" s="109"/>
      <c r="BU283" s="109"/>
      <c r="BV283" s="109"/>
      <c r="BW283" s="109"/>
      <c r="BX283" s="109"/>
      <c r="BY283" s="109"/>
      <c r="BZ283" s="109"/>
      <c r="CA283" s="109"/>
      <c r="CB283" s="109"/>
      <c r="CC283" s="109"/>
      <c r="CD283" s="109"/>
    </row>
    <row r="284" spans="1:82" s="153" customFormat="1">
      <c r="A284" s="109"/>
      <c r="B284" s="109"/>
      <c r="C284" s="109"/>
      <c r="D284" s="109"/>
      <c r="E284" s="109"/>
      <c r="F284" s="103"/>
      <c r="G284" s="103"/>
      <c r="H284" s="109"/>
      <c r="I284" s="109"/>
      <c r="J284" s="109"/>
      <c r="K284" s="109"/>
      <c r="L284" s="109"/>
      <c r="M284" s="109"/>
      <c r="N284" s="149"/>
      <c r="O284" s="109"/>
      <c r="P284" s="152"/>
      <c r="Q284" s="152"/>
      <c r="R284" s="152"/>
      <c r="S284" s="152"/>
      <c r="T284" s="152"/>
      <c r="U284" s="152"/>
      <c r="V284" s="109"/>
      <c r="W284" s="109"/>
      <c r="X284" s="109"/>
      <c r="Y284" s="109"/>
      <c r="Z284" s="109"/>
      <c r="AA284" s="109"/>
      <c r="AB284" s="109"/>
      <c r="AC284" s="109"/>
      <c r="AD284" s="109"/>
      <c r="AE284" s="109"/>
      <c r="AF284" s="109"/>
      <c r="AG284" s="109"/>
      <c r="AH284" s="109"/>
      <c r="AI284" s="109"/>
      <c r="AJ284" s="109"/>
      <c r="AK284" s="109"/>
      <c r="AL284" s="109"/>
      <c r="AM284" s="109"/>
      <c r="AN284" s="109"/>
      <c r="AO284" s="109"/>
      <c r="AP284" s="109"/>
      <c r="AQ284" s="109"/>
      <c r="AR284" s="109"/>
      <c r="AS284" s="109"/>
      <c r="AT284" s="109"/>
      <c r="AU284" s="109"/>
      <c r="AV284" s="109"/>
      <c r="AW284" s="109"/>
      <c r="AX284" s="109"/>
      <c r="AY284" s="109"/>
      <c r="AZ284" s="109"/>
      <c r="BA284" s="109"/>
      <c r="BB284" s="109"/>
      <c r="BC284" s="109"/>
      <c r="BD284" s="109"/>
      <c r="BE284" s="109"/>
      <c r="BF284" s="109"/>
      <c r="BG284" s="109"/>
      <c r="BH284" s="109"/>
      <c r="BI284" s="109"/>
      <c r="BJ284" s="109"/>
      <c r="BK284" s="109"/>
      <c r="BL284" s="109"/>
      <c r="BM284" s="109"/>
      <c r="BN284" s="109"/>
      <c r="BO284" s="109"/>
      <c r="BP284" s="109"/>
      <c r="BQ284" s="109"/>
      <c r="BR284" s="109"/>
      <c r="BS284" s="109"/>
      <c r="BT284" s="109"/>
      <c r="BU284" s="109"/>
      <c r="BV284" s="109"/>
      <c r="BW284" s="109"/>
      <c r="BX284" s="109"/>
      <c r="BY284" s="109"/>
      <c r="BZ284" s="109"/>
      <c r="CA284" s="109"/>
      <c r="CB284" s="109"/>
      <c r="CC284" s="109"/>
      <c r="CD284" s="109"/>
    </row>
    <row r="285" spans="1:82" s="153" customFormat="1">
      <c r="A285" s="109"/>
      <c r="B285" s="109"/>
      <c r="C285" s="109"/>
      <c r="D285" s="109"/>
      <c r="E285" s="109"/>
      <c r="F285" s="103"/>
      <c r="G285" s="103"/>
      <c r="H285" s="109"/>
      <c r="I285" s="109"/>
      <c r="J285" s="109"/>
      <c r="K285" s="109"/>
      <c r="L285" s="109"/>
      <c r="M285" s="109"/>
      <c r="N285" s="149"/>
      <c r="O285" s="109"/>
      <c r="P285" s="152"/>
      <c r="Q285" s="152"/>
      <c r="R285" s="152"/>
      <c r="S285" s="152"/>
      <c r="T285" s="152"/>
      <c r="U285" s="152"/>
      <c r="V285" s="109"/>
      <c r="W285" s="109"/>
      <c r="X285" s="109"/>
      <c r="Y285" s="109"/>
      <c r="Z285" s="109"/>
      <c r="AA285" s="109"/>
      <c r="AB285" s="109"/>
      <c r="AC285" s="109"/>
      <c r="AD285" s="109"/>
      <c r="AE285" s="109"/>
      <c r="AF285" s="109"/>
      <c r="AG285" s="109"/>
      <c r="AH285" s="109"/>
      <c r="AI285" s="109"/>
      <c r="AJ285" s="109"/>
      <c r="AK285" s="109"/>
      <c r="AL285" s="109"/>
      <c r="AM285" s="109"/>
      <c r="AN285" s="109"/>
      <c r="AO285" s="109"/>
      <c r="AP285" s="109"/>
      <c r="AQ285" s="109"/>
      <c r="AR285" s="109"/>
      <c r="AS285" s="109"/>
      <c r="AT285" s="109"/>
      <c r="AU285" s="109"/>
      <c r="AV285" s="109"/>
      <c r="AW285" s="109"/>
      <c r="AX285" s="109"/>
      <c r="AY285" s="109"/>
      <c r="AZ285" s="109"/>
      <c r="BA285" s="109"/>
      <c r="BB285" s="109"/>
      <c r="BC285" s="109"/>
      <c r="BD285" s="109"/>
      <c r="BE285" s="109"/>
      <c r="BF285" s="109"/>
      <c r="BG285" s="109"/>
      <c r="BH285" s="109"/>
      <c r="BI285" s="109"/>
      <c r="BJ285" s="109"/>
      <c r="BK285" s="109"/>
      <c r="BL285" s="109"/>
      <c r="BM285" s="109"/>
      <c r="BN285" s="109"/>
      <c r="BO285" s="109"/>
      <c r="BP285" s="109"/>
      <c r="BQ285" s="109"/>
      <c r="BR285" s="109"/>
      <c r="BS285" s="109"/>
      <c r="BT285" s="109"/>
      <c r="BU285" s="109"/>
      <c r="BV285" s="109"/>
      <c r="BW285" s="109"/>
      <c r="BX285" s="109"/>
      <c r="BY285" s="109"/>
      <c r="BZ285" s="109"/>
      <c r="CA285" s="109"/>
      <c r="CB285" s="109"/>
      <c r="CC285" s="109"/>
      <c r="CD285" s="109"/>
    </row>
    <row r="286" spans="1:82" s="153" customFormat="1">
      <c r="A286" s="109"/>
      <c r="B286" s="109"/>
      <c r="C286" s="109"/>
      <c r="D286" s="109"/>
      <c r="E286" s="109"/>
      <c r="F286" s="103"/>
      <c r="G286" s="103"/>
      <c r="H286" s="109"/>
      <c r="I286" s="109"/>
      <c r="J286" s="109"/>
      <c r="K286" s="109"/>
      <c r="L286" s="109"/>
      <c r="M286" s="109"/>
      <c r="N286" s="149"/>
      <c r="O286" s="109"/>
      <c r="P286" s="152"/>
      <c r="Q286" s="152"/>
      <c r="R286" s="152"/>
      <c r="S286" s="152"/>
      <c r="T286" s="152"/>
      <c r="U286" s="152"/>
      <c r="V286" s="109"/>
      <c r="W286" s="109"/>
      <c r="X286" s="109"/>
      <c r="Y286" s="109"/>
      <c r="Z286" s="109"/>
      <c r="AA286" s="109"/>
      <c r="AB286" s="109"/>
      <c r="AC286" s="109"/>
      <c r="AD286" s="109"/>
      <c r="AE286" s="109"/>
      <c r="AF286" s="109"/>
      <c r="AG286" s="109"/>
      <c r="AH286" s="109"/>
      <c r="AI286" s="109"/>
      <c r="AJ286" s="109"/>
      <c r="AK286" s="109"/>
      <c r="AL286" s="109"/>
      <c r="AM286" s="109"/>
      <c r="AN286" s="109"/>
      <c r="AO286" s="109"/>
      <c r="AP286" s="109"/>
      <c r="AQ286" s="109"/>
      <c r="AR286" s="109"/>
      <c r="AS286" s="109"/>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c r="CC286" s="109"/>
      <c r="CD286" s="109"/>
    </row>
    <row r="287" spans="1:82" s="153" customFormat="1">
      <c r="A287" s="109"/>
      <c r="B287" s="109"/>
      <c r="C287" s="109"/>
      <c r="D287" s="109"/>
      <c r="E287" s="109"/>
      <c r="F287" s="103"/>
      <c r="G287" s="103"/>
      <c r="H287" s="109"/>
      <c r="I287" s="109"/>
      <c r="J287" s="109"/>
      <c r="K287" s="109"/>
      <c r="L287" s="109"/>
      <c r="M287" s="109"/>
      <c r="N287" s="149"/>
      <c r="O287" s="109"/>
      <c r="P287" s="152"/>
      <c r="Q287" s="152"/>
      <c r="R287" s="152"/>
      <c r="S287" s="152"/>
      <c r="T287" s="152"/>
      <c r="U287" s="152"/>
      <c r="V287" s="109"/>
      <c r="W287" s="109"/>
      <c r="X287" s="109"/>
      <c r="Y287" s="109"/>
      <c r="Z287" s="109"/>
      <c r="AA287" s="109"/>
      <c r="AB287" s="109"/>
      <c r="AC287" s="109"/>
      <c r="AD287" s="109"/>
      <c r="AE287" s="109"/>
      <c r="AF287" s="109"/>
      <c r="AG287" s="109"/>
      <c r="AH287" s="109"/>
      <c r="AI287" s="109"/>
      <c r="AJ287" s="109"/>
      <c r="AK287" s="109"/>
      <c r="AL287" s="109"/>
      <c r="AM287" s="109"/>
      <c r="AN287" s="109"/>
      <c r="AO287" s="109"/>
      <c r="AP287" s="109"/>
      <c r="AQ287" s="109"/>
      <c r="AR287" s="109"/>
      <c r="AS287" s="109"/>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c r="CC287" s="109"/>
      <c r="CD287" s="109"/>
    </row>
    <row r="288" spans="1:82" s="153" customFormat="1">
      <c r="A288" s="109"/>
      <c r="B288" s="109"/>
      <c r="C288" s="109"/>
      <c r="D288" s="109"/>
      <c r="E288" s="109"/>
      <c r="F288" s="103"/>
      <c r="G288" s="103"/>
      <c r="H288" s="109"/>
      <c r="I288" s="109"/>
      <c r="J288" s="109"/>
      <c r="K288" s="109"/>
      <c r="L288" s="109"/>
      <c r="M288" s="109"/>
      <c r="N288" s="149"/>
      <c r="O288" s="109"/>
      <c r="P288" s="152"/>
      <c r="Q288" s="152"/>
      <c r="R288" s="152"/>
      <c r="S288" s="152"/>
      <c r="T288" s="152"/>
      <c r="U288" s="152"/>
      <c r="V288" s="109"/>
      <c r="W288" s="109"/>
      <c r="X288" s="109"/>
      <c r="Y288" s="109"/>
      <c r="Z288" s="109"/>
      <c r="AA288" s="109"/>
      <c r="AB288" s="109"/>
      <c r="AC288" s="109"/>
      <c r="AD288" s="109"/>
      <c r="AE288" s="109"/>
      <c r="AF288" s="109"/>
      <c r="AG288" s="109"/>
      <c r="AH288" s="109"/>
      <c r="AI288" s="109"/>
      <c r="AJ288" s="109"/>
      <c r="AK288" s="109"/>
      <c r="AL288" s="109"/>
      <c r="AM288" s="109"/>
      <c r="AN288" s="109"/>
      <c r="AO288" s="109"/>
      <c r="AP288" s="109"/>
      <c r="AQ288" s="109"/>
      <c r="AR288" s="109"/>
      <c r="AS288" s="109"/>
      <c r="AT288" s="109"/>
      <c r="AU288" s="109"/>
      <c r="AV288" s="109"/>
      <c r="AW288" s="109"/>
      <c r="AX288" s="109"/>
      <c r="AY288" s="109"/>
      <c r="AZ288" s="109"/>
      <c r="BA288" s="109"/>
      <c r="BB288" s="109"/>
      <c r="BC288" s="109"/>
      <c r="BD288" s="109"/>
      <c r="BE288" s="109"/>
      <c r="BF288" s="109"/>
      <c r="BG288" s="109"/>
      <c r="BH288" s="109"/>
      <c r="BI288" s="109"/>
      <c r="BJ288" s="109"/>
      <c r="BK288" s="109"/>
      <c r="BL288" s="109"/>
      <c r="BM288" s="109"/>
      <c r="BN288" s="109"/>
      <c r="BO288" s="109"/>
      <c r="BP288" s="109"/>
      <c r="BQ288" s="109"/>
      <c r="BR288" s="109"/>
      <c r="BS288" s="109"/>
      <c r="BT288" s="109"/>
      <c r="BU288" s="109"/>
      <c r="BV288" s="109"/>
      <c r="BW288" s="109"/>
      <c r="BX288" s="109"/>
      <c r="BY288" s="109"/>
      <c r="BZ288" s="109"/>
      <c r="CA288" s="109"/>
      <c r="CB288" s="109"/>
      <c r="CC288" s="109"/>
      <c r="CD288" s="109"/>
    </row>
    <row r="289" spans="1:82" s="153" customFormat="1">
      <c r="A289" s="109"/>
      <c r="B289" s="109"/>
      <c r="C289" s="109"/>
      <c r="D289" s="109"/>
      <c r="E289" s="109"/>
      <c r="F289" s="103"/>
      <c r="G289" s="103"/>
      <c r="H289" s="109"/>
      <c r="I289" s="109"/>
      <c r="J289" s="109"/>
      <c r="K289" s="109"/>
      <c r="L289" s="109"/>
      <c r="M289" s="109"/>
      <c r="N289" s="149"/>
      <c r="O289" s="109"/>
      <c r="P289" s="152"/>
      <c r="Q289" s="152"/>
      <c r="R289" s="152"/>
      <c r="S289" s="152"/>
      <c r="T289" s="152"/>
      <c r="U289" s="152"/>
      <c r="V289" s="109"/>
      <c r="W289" s="109"/>
      <c r="X289" s="109"/>
      <c r="Y289" s="109"/>
      <c r="Z289" s="109"/>
      <c r="AA289" s="109"/>
      <c r="AB289" s="109"/>
      <c r="AC289" s="109"/>
      <c r="AD289" s="109"/>
      <c r="AE289" s="109"/>
      <c r="AF289" s="109"/>
      <c r="AG289" s="109"/>
      <c r="AH289" s="109"/>
      <c r="AI289" s="109"/>
      <c r="AJ289" s="109"/>
      <c r="AK289" s="109"/>
      <c r="AL289" s="109"/>
      <c r="AM289" s="109"/>
      <c r="AN289" s="109"/>
      <c r="AO289" s="109"/>
      <c r="AP289" s="109"/>
      <c r="AQ289" s="109"/>
      <c r="AR289" s="109"/>
      <c r="AS289" s="109"/>
      <c r="AT289" s="109"/>
      <c r="AU289" s="109"/>
      <c r="AV289" s="109"/>
      <c r="AW289" s="109"/>
      <c r="AX289" s="109"/>
      <c r="AY289" s="109"/>
      <c r="AZ289" s="109"/>
      <c r="BA289" s="109"/>
      <c r="BB289" s="109"/>
      <c r="BC289" s="109"/>
      <c r="BD289" s="109"/>
      <c r="BE289" s="109"/>
      <c r="BF289" s="109"/>
      <c r="BG289" s="109"/>
      <c r="BH289" s="109"/>
      <c r="BI289" s="109"/>
      <c r="BJ289" s="109"/>
      <c r="BK289" s="109"/>
      <c r="BL289" s="109"/>
      <c r="BM289" s="109"/>
      <c r="BN289" s="109"/>
      <c r="BO289" s="109"/>
      <c r="BP289" s="109"/>
      <c r="BQ289" s="109"/>
      <c r="BR289" s="109"/>
      <c r="BS289" s="109"/>
      <c r="BT289" s="109"/>
      <c r="BU289" s="109"/>
      <c r="BV289" s="109"/>
      <c r="BW289" s="109"/>
      <c r="BX289" s="109"/>
      <c r="BY289" s="109"/>
      <c r="BZ289" s="109"/>
      <c r="CA289" s="109"/>
      <c r="CB289" s="109"/>
      <c r="CC289" s="109"/>
      <c r="CD289" s="109"/>
    </row>
    <row r="290" spans="1:82" s="153" customFormat="1">
      <c r="A290" s="109"/>
      <c r="B290" s="109"/>
      <c r="C290" s="109"/>
      <c r="D290" s="109"/>
      <c r="E290" s="109"/>
      <c r="F290" s="103"/>
      <c r="G290" s="103"/>
      <c r="H290" s="109"/>
      <c r="I290" s="109"/>
      <c r="J290" s="109"/>
      <c r="K290" s="109"/>
      <c r="L290" s="109"/>
      <c r="M290" s="109"/>
      <c r="N290" s="149"/>
      <c r="O290" s="109"/>
      <c r="P290" s="152"/>
      <c r="Q290" s="152"/>
      <c r="R290" s="152"/>
      <c r="S290" s="152"/>
      <c r="T290" s="152"/>
      <c r="U290" s="152"/>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c r="CC290" s="109"/>
      <c r="CD290" s="109"/>
    </row>
    <row r="291" spans="1:82" s="153" customFormat="1">
      <c r="A291" s="109"/>
      <c r="B291" s="109"/>
      <c r="C291" s="109"/>
      <c r="D291" s="109"/>
      <c r="E291" s="109"/>
      <c r="F291" s="103"/>
      <c r="G291" s="103"/>
      <c r="H291" s="109"/>
      <c r="I291" s="109"/>
      <c r="J291" s="109"/>
      <c r="K291" s="109"/>
      <c r="L291" s="109"/>
      <c r="M291" s="109"/>
      <c r="N291" s="149"/>
      <c r="O291" s="109"/>
      <c r="P291" s="152"/>
      <c r="Q291" s="152"/>
      <c r="R291" s="152"/>
      <c r="S291" s="152"/>
      <c r="T291" s="152"/>
      <c r="U291" s="152"/>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c r="CC291" s="109"/>
      <c r="CD291" s="109"/>
    </row>
    <row r="292" spans="1:82" s="153" customFormat="1">
      <c r="A292" s="109"/>
      <c r="B292" s="109"/>
      <c r="C292" s="109"/>
      <c r="D292" s="109"/>
      <c r="E292" s="109"/>
      <c r="F292" s="103"/>
      <c r="G292" s="103"/>
      <c r="H292" s="109"/>
      <c r="I292" s="109"/>
      <c r="J292" s="109"/>
      <c r="K292" s="109"/>
      <c r="L292" s="109"/>
      <c r="M292" s="109"/>
      <c r="N292" s="149"/>
      <c r="O292" s="109"/>
      <c r="P292" s="152"/>
      <c r="Q292" s="152"/>
      <c r="R292" s="152"/>
      <c r="S292" s="152"/>
      <c r="T292" s="152"/>
      <c r="U292" s="152"/>
      <c r="V292" s="109"/>
      <c r="W292" s="109"/>
      <c r="X292" s="109"/>
      <c r="Y292" s="109"/>
      <c r="Z292" s="109"/>
      <c r="AA292" s="109"/>
      <c r="AB292" s="109"/>
      <c r="AC292" s="109"/>
      <c r="AD292" s="109"/>
      <c r="AE292" s="109"/>
      <c r="AF292" s="109"/>
      <c r="AG292" s="109"/>
      <c r="AH292" s="109"/>
      <c r="AI292" s="109"/>
      <c r="AJ292" s="109"/>
      <c r="AK292" s="109"/>
      <c r="AL292" s="109"/>
      <c r="AM292" s="109"/>
      <c r="AN292" s="109"/>
      <c r="AO292" s="109"/>
      <c r="AP292" s="109"/>
      <c r="AQ292" s="109"/>
      <c r="AR292" s="109"/>
      <c r="AS292" s="109"/>
      <c r="AT292" s="109"/>
      <c r="AU292" s="109"/>
      <c r="AV292" s="109"/>
      <c r="AW292" s="109"/>
      <c r="AX292" s="109"/>
      <c r="AY292" s="109"/>
      <c r="AZ292" s="109"/>
      <c r="BA292" s="109"/>
      <c r="BB292" s="109"/>
      <c r="BC292" s="109"/>
      <c r="BD292" s="109"/>
      <c r="BE292" s="109"/>
      <c r="BF292" s="109"/>
      <c r="BG292" s="109"/>
      <c r="BH292" s="109"/>
      <c r="BI292" s="109"/>
      <c r="BJ292" s="109"/>
      <c r="BK292" s="109"/>
      <c r="BL292" s="109"/>
      <c r="BM292" s="109"/>
      <c r="BN292" s="109"/>
      <c r="BO292" s="109"/>
      <c r="BP292" s="109"/>
      <c r="BQ292" s="109"/>
      <c r="BR292" s="109"/>
      <c r="BS292" s="109"/>
      <c r="BT292" s="109"/>
      <c r="BU292" s="109"/>
      <c r="BV292" s="109"/>
      <c r="BW292" s="109"/>
      <c r="BX292" s="109"/>
      <c r="BY292" s="109"/>
      <c r="BZ292" s="109"/>
      <c r="CA292" s="109"/>
      <c r="CB292" s="109"/>
      <c r="CC292" s="109"/>
      <c r="CD292" s="109"/>
    </row>
    <row r="293" spans="1:82" s="153" customFormat="1">
      <c r="A293" s="109"/>
      <c r="B293" s="109"/>
      <c r="C293" s="109"/>
      <c r="D293" s="109"/>
      <c r="E293" s="109"/>
      <c r="F293" s="103"/>
      <c r="G293" s="103"/>
      <c r="H293" s="109"/>
      <c r="I293" s="109"/>
      <c r="J293" s="109"/>
      <c r="K293" s="109"/>
      <c r="L293" s="109"/>
      <c r="M293" s="109"/>
      <c r="N293" s="149"/>
      <c r="O293" s="109"/>
      <c r="P293" s="152"/>
      <c r="Q293" s="152"/>
      <c r="R293" s="152"/>
      <c r="S293" s="152"/>
      <c r="T293" s="152"/>
      <c r="U293" s="152"/>
      <c r="V293" s="109"/>
      <c r="W293" s="109"/>
      <c r="X293" s="109"/>
      <c r="Y293" s="109"/>
      <c r="Z293" s="109"/>
      <c r="AA293" s="109"/>
      <c r="AB293" s="109"/>
      <c r="AC293" s="109"/>
      <c r="AD293" s="109"/>
      <c r="AE293" s="109"/>
      <c r="AF293" s="109"/>
      <c r="AG293" s="109"/>
      <c r="AH293" s="109"/>
      <c r="AI293" s="109"/>
      <c r="AJ293" s="109"/>
      <c r="AK293" s="109"/>
      <c r="AL293" s="109"/>
      <c r="AM293" s="109"/>
      <c r="AN293" s="109"/>
      <c r="AO293" s="109"/>
      <c r="AP293" s="109"/>
      <c r="AQ293" s="109"/>
      <c r="AR293" s="109"/>
      <c r="AS293" s="109"/>
      <c r="AT293" s="109"/>
      <c r="AU293" s="109"/>
      <c r="AV293" s="109"/>
      <c r="AW293" s="109"/>
      <c r="AX293" s="109"/>
      <c r="AY293" s="109"/>
      <c r="AZ293" s="109"/>
      <c r="BA293" s="109"/>
      <c r="BB293" s="109"/>
      <c r="BC293" s="109"/>
      <c r="BD293" s="109"/>
      <c r="BE293" s="109"/>
      <c r="BF293" s="109"/>
      <c r="BG293" s="109"/>
      <c r="BH293" s="109"/>
      <c r="BI293" s="109"/>
      <c r="BJ293" s="109"/>
      <c r="BK293" s="109"/>
      <c r="BL293" s="109"/>
      <c r="BM293" s="109"/>
      <c r="BN293" s="109"/>
      <c r="BO293" s="109"/>
      <c r="BP293" s="109"/>
      <c r="BQ293" s="109"/>
      <c r="BR293" s="109"/>
      <c r="BS293" s="109"/>
      <c r="BT293" s="109"/>
      <c r="BU293" s="109"/>
      <c r="BV293" s="109"/>
      <c r="BW293" s="109"/>
      <c r="BX293" s="109"/>
      <c r="BY293" s="109"/>
      <c r="BZ293" s="109"/>
      <c r="CA293" s="109"/>
      <c r="CB293" s="109"/>
      <c r="CC293" s="109"/>
      <c r="CD293" s="109"/>
    </row>
    <row r="294" spans="1:82" s="153" customFormat="1">
      <c r="A294" s="109"/>
      <c r="B294" s="109"/>
      <c r="C294" s="109"/>
      <c r="D294" s="109"/>
      <c r="E294" s="109"/>
      <c r="F294" s="103"/>
      <c r="G294" s="103"/>
      <c r="H294" s="109"/>
      <c r="I294" s="109"/>
      <c r="J294" s="109"/>
      <c r="K294" s="109"/>
      <c r="L294" s="109"/>
      <c r="M294" s="109"/>
      <c r="N294" s="149"/>
      <c r="O294" s="109"/>
      <c r="P294" s="152"/>
      <c r="Q294" s="152"/>
      <c r="R294" s="152"/>
      <c r="S294" s="152"/>
      <c r="T294" s="152"/>
      <c r="U294" s="152"/>
      <c r="V294" s="109"/>
      <c r="W294" s="109"/>
      <c r="X294" s="109"/>
      <c r="Y294" s="109"/>
      <c r="Z294" s="109"/>
      <c r="AA294" s="109"/>
      <c r="AB294" s="109"/>
      <c r="AC294" s="109"/>
      <c r="AD294" s="109"/>
      <c r="AE294" s="109"/>
      <c r="AF294" s="109"/>
      <c r="AG294" s="109"/>
      <c r="AH294" s="109"/>
      <c r="AI294" s="109"/>
      <c r="AJ294" s="109"/>
      <c r="AK294" s="109"/>
      <c r="AL294" s="109"/>
      <c r="AM294" s="109"/>
      <c r="AN294" s="109"/>
      <c r="AO294" s="109"/>
      <c r="AP294" s="109"/>
      <c r="AQ294" s="109"/>
      <c r="AR294" s="109"/>
      <c r="AS294" s="109"/>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c r="CC294" s="109"/>
      <c r="CD294" s="109"/>
    </row>
    <row r="295" spans="1:82" s="153" customFormat="1">
      <c r="A295" s="109"/>
      <c r="B295" s="109"/>
      <c r="C295" s="109"/>
      <c r="D295" s="109"/>
      <c r="E295" s="109"/>
      <c r="F295" s="103"/>
      <c r="G295" s="103"/>
      <c r="H295" s="109"/>
      <c r="I295" s="109"/>
      <c r="J295" s="109"/>
      <c r="K295" s="109"/>
      <c r="L295" s="109"/>
      <c r="M295" s="109"/>
      <c r="N295" s="149"/>
      <c r="O295" s="109"/>
      <c r="P295" s="152"/>
      <c r="Q295" s="152"/>
      <c r="R295" s="152"/>
      <c r="S295" s="152"/>
      <c r="T295" s="152"/>
      <c r="U295" s="152"/>
      <c r="V295" s="109"/>
      <c r="W295" s="109"/>
      <c r="X295" s="109"/>
      <c r="Y295" s="109"/>
      <c r="Z295" s="109"/>
      <c r="AA295" s="109"/>
      <c r="AB295" s="109"/>
      <c r="AC295" s="109"/>
      <c r="AD295" s="109"/>
      <c r="AE295" s="109"/>
      <c r="AF295" s="109"/>
      <c r="AG295" s="109"/>
      <c r="AH295" s="109"/>
      <c r="AI295" s="109"/>
      <c r="AJ295" s="109"/>
      <c r="AK295" s="109"/>
      <c r="AL295" s="109"/>
      <c r="AM295" s="109"/>
      <c r="AN295" s="109"/>
      <c r="AO295" s="109"/>
      <c r="AP295" s="109"/>
      <c r="AQ295" s="109"/>
      <c r="AR295" s="109"/>
      <c r="AS295" s="109"/>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c r="CC295" s="109"/>
      <c r="CD295" s="109"/>
    </row>
    <row r="296" spans="1:82" s="153" customFormat="1">
      <c r="A296" s="109"/>
      <c r="B296" s="109"/>
      <c r="C296" s="109"/>
      <c r="D296" s="109"/>
      <c r="E296" s="109"/>
      <c r="F296" s="103"/>
      <c r="G296" s="103"/>
      <c r="H296" s="109"/>
      <c r="I296" s="109"/>
      <c r="J296" s="109"/>
      <c r="K296" s="109"/>
      <c r="L296" s="109"/>
      <c r="M296" s="109"/>
      <c r="N296" s="149"/>
      <c r="O296" s="109"/>
      <c r="P296" s="152"/>
      <c r="Q296" s="152"/>
      <c r="R296" s="152"/>
      <c r="S296" s="152"/>
      <c r="T296" s="152"/>
      <c r="U296" s="152"/>
      <c r="V296" s="109"/>
      <c r="W296" s="109"/>
      <c r="X296" s="109"/>
      <c r="Y296" s="109"/>
      <c r="Z296" s="109"/>
      <c r="AA296" s="109"/>
      <c r="AB296" s="109"/>
      <c r="AC296" s="109"/>
      <c r="AD296" s="109"/>
      <c r="AE296" s="109"/>
      <c r="AF296" s="109"/>
      <c r="AG296" s="109"/>
      <c r="AH296" s="109"/>
      <c r="AI296" s="109"/>
      <c r="AJ296" s="109"/>
      <c r="AK296" s="109"/>
      <c r="AL296" s="109"/>
      <c r="AM296" s="109"/>
      <c r="AN296" s="109"/>
      <c r="AO296" s="109"/>
      <c r="AP296" s="109"/>
      <c r="AQ296" s="109"/>
      <c r="AR296" s="109"/>
      <c r="AS296" s="109"/>
      <c r="AT296" s="109"/>
      <c r="AU296" s="109"/>
      <c r="AV296" s="109"/>
      <c r="AW296" s="109"/>
      <c r="AX296" s="109"/>
      <c r="AY296" s="109"/>
      <c r="AZ296" s="109"/>
      <c r="BA296" s="109"/>
      <c r="BB296" s="109"/>
      <c r="BC296" s="109"/>
      <c r="BD296" s="109"/>
      <c r="BE296" s="109"/>
      <c r="BF296" s="109"/>
      <c r="BG296" s="109"/>
      <c r="BH296" s="109"/>
      <c r="BI296" s="109"/>
      <c r="BJ296" s="109"/>
      <c r="BK296" s="109"/>
      <c r="BL296" s="109"/>
      <c r="BM296" s="109"/>
      <c r="BN296" s="109"/>
      <c r="BO296" s="109"/>
      <c r="BP296" s="109"/>
      <c r="BQ296" s="109"/>
      <c r="BR296" s="109"/>
      <c r="BS296" s="109"/>
      <c r="BT296" s="109"/>
      <c r="BU296" s="109"/>
      <c r="BV296" s="109"/>
      <c r="BW296" s="109"/>
      <c r="BX296" s="109"/>
      <c r="BY296" s="109"/>
      <c r="BZ296" s="109"/>
      <c r="CA296" s="109"/>
      <c r="CB296" s="109"/>
      <c r="CC296" s="109"/>
      <c r="CD296" s="109"/>
    </row>
    <row r="297" spans="1:82" s="153" customFormat="1">
      <c r="A297" s="109"/>
      <c r="B297" s="109"/>
      <c r="C297" s="109"/>
      <c r="D297" s="109"/>
      <c r="E297" s="109"/>
      <c r="F297" s="103"/>
      <c r="G297" s="103"/>
      <c r="H297" s="109"/>
      <c r="I297" s="109"/>
      <c r="J297" s="109"/>
      <c r="K297" s="109"/>
      <c r="L297" s="109"/>
      <c r="M297" s="109"/>
      <c r="N297" s="149"/>
      <c r="O297" s="109"/>
      <c r="P297" s="152"/>
      <c r="Q297" s="152"/>
      <c r="R297" s="152"/>
      <c r="S297" s="152"/>
      <c r="T297" s="152"/>
      <c r="U297" s="152"/>
      <c r="V297" s="109"/>
      <c r="W297" s="109"/>
      <c r="X297" s="109"/>
      <c r="Y297" s="109"/>
      <c r="Z297" s="109"/>
      <c r="AA297" s="109"/>
      <c r="AB297" s="109"/>
      <c r="AC297" s="109"/>
      <c r="AD297" s="109"/>
      <c r="AE297" s="109"/>
      <c r="AF297" s="109"/>
      <c r="AG297" s="109"/>
      <c r="AH297" s="109"/>
      <c r="AI297" s="109"/>
      <c r="AJ297" s="109"/>
      <c r="AK297" s="109"/>
      <c r="AL297" s="109"/>
      <c r="AM297" s="109"/>
      <c r="AN297" s="109"/>
      <c r="AO297" s="109"/>
      <c r="AP297" s="109"/>
      <c r="AQ297" s="109"/>
      <c r="AR297" s="109"/>
      <c r="AS297" s="109"/>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c r="CC297" s="109"/>
      <c r="CD297" s="109"/>
    </row>
    <row r="298" spans="1:82" s="153" customFormat="1">
      <c r="A298" s="109"/>
      <c r="B298" s="109"/>
      <c r="C298" s="109"/>
      <c r="D298" s="109"/>
      <c r="E298" s="109"/>
      <c r="F298" s="103"/>
      <c r="G298" s="103"/>
      <c r="H298" s="109"/>
      <c r="I298" s="109"/>
      <c r="J298" s="109"/>
      <c r="K298" s="109"/>
      <c r="L298" s="109"/>
      <c r="M298" s="109"/>
      <c r="N298" s="149"/>
      <c r="O298" s="109"/>
      <c r="P298" s="152"/>
      <c r="Q298" s="152"/>
      <c r="R298" s="152"/>
      <c r="S298" s="152"/>
      <c r="T298" s="152"/>
      <c r="U298" s="152"/>
      <c r="V298" s="109"/>
      <c r="W298" s="109"/>
      <c r="X298" s="109"/>
      <c r="Y298" s="109"/>
      <c r="Z298" s="109"/>
      <c r="AA298" s="109"/>
      <c r="AB298" s="109"/>
      <c r="AC298" s="109"/>
      <c r="AD298" s="109"/>
      <c r="AE298" s="109"/>
      <c r="AF298" s="109"/>
      <c r="AG298" s="109"/>
      <c r="AH298" s="109"/>
      <c r="AI298" s="109"/>
      <c r="AJ298" s="109"/>
      <c r="AK298" s="109"/>
      <c r="AL298" s="109"/>
      <c r="AM298" s="109"/>
      <c r="AN298" s="109"/>
      <c r="AO298" s="109"/>
      <c r="AP298" s="109"/>
      <c r="AQ298" s="109"/>
      <c r="AR298" s="109"/>
      <c r="AS298" s="109"/>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row>
    <row r="299" spans="1:82" s="153" customFormat="1">
      <c r="A299" s="109"/>
      <c r="B299" s="109"/>
      <c r="C299" s="109"/>
      <c r="D299" s="109"/>
      <c r="E299" s="109"/>
      <c r="F299" s="103"/>
      <c r="G299" s="103"/>
      <c r="H299" s="109"/>
      <c r="I299" s="109"/>
      <c r="J299" s="109"/>
      <c r="K299" s="109"/>
      <c r="L299" s="109"/>
      <c r="M299" s="109"/>
      <c r="N299" s="149"/>
      <c r="O299" s="109"/>
      <c r="P299" s="152"/>
      <c r="Q299" s="152"/>
      <c r="R299" s="152"/>
      <c r="S299" s="152"/>
      <c r="T299" s="152"/>
      <c r="U299" s="152"/>
      <c r="V299" s="109"/>
      <c r="W299" s="109"/>
      <c r="X299" s="109"/>
      <c r="Y299" s="109"/>
      <c r="Z299" s="109"/>
      <c r="AA299" s="109"/>
      <c r="AB299" s="109"/>
      <c r="AC299" s="109"/>
      <c r="AD299" s="109"/>
      <c r="AE299" s="109"/>
      <c r="AF299" s="109"/>
      <c r="AG299" s="109"/>
      <c r="AH299" s="109"/>
      <c r="AI299" s="109"/>
      <c r="AJ299" s="109"/>
      <c r="AK299" s="109"/>
      <c r="AL299" s="109"/>
      <c r="AM299" s="109"/>
      <c r="AN299" s="109"/>
      <c r="AO299" s="109"/>
      <c r="AP299" s="109"/>
      <c r="AQ299" s="109"/>
      <c r="AR299" s="109"/>
      <c r="AS299" s="109"/>
      <c r="AT299" s="109"/>
      <c r="AU299" s="109"/>
      <c r="AV299" s="109"/>
      <c r="AW299" s="109"/>
      <c r="AX299" s="109"/>
      <c r="AY299" s="109"/>
      <c r="AZ299" s="109"/>
      <c r="BA299" s="109"/>
      <c r="BB299" s="109"/>
      <c r="BC299" s="109"/>
      <c r="BD299" s="109"/>
      <c r="BE299" s="109"/>
      <c r="BF299" s="109"/>
      <c r="BG299" s="109"/>
      <c r="BH299" s="109"/>
      <c r="BI299" s="109"/>
      <c r="BJ299" s="109"/>
      <c r="BK299" s="109"/>
      <c r="BL299" s="109"/>
      <c r="BM299" s="109"/>
      <c r="BN299" s="109"/>
      <c r="BO299" s="109"/>
      <c r="BP299" s="109"/>
      <c r="BQ299" s="109"/>
      <c r="BR299" s="109"/>
      <c r="BS299" s="109"/>
      <c r="BT299" s="109"/>
      <c r="BU299" s="109"/>
      <c r="BV299" s="109"/>
      <c r="BW299" s="109"/>
      <c r="BX299" s="109"/>
      <c r="BY299" s="109"/>
      <c r="BZ299" s="109"/>
      <c r="CA299" s="109"/>
      <c r="CB299" s="109"/>
      <c r="CC299" s="109"/>
      <c r="CD299" s="109"/>
    </row>
    <row r="300" spans="1:82" s="153" customFormat="1">
      <c r="A300" s="109"/>
      <c r="B300" s="109"/>
      <c r="C300" s="109"/>
      <c r="D300" s="109"/>
      <c r="E300" s="109"/>
      <c r="F300" s="103"/>
      <c r="G300" s="103"/>
      <c r="H300" s="109"/>
      <c r="I300" s="109"/>
      <c r="J300" s="109"/>
      <c r="K300" s="109"/>
      <c r="L300" s="109"/>
      <c r="M300" s="109"/>
      <c r="N300" s="149"/>
      <c r="O300" s="109"/>
      <c r="P300" s="152"/>
      <c r="Q300" s="152"/>
      <c r="R300" s="152"/>
      <c r="S300" s="152"/>
      <c r="T300" s="152"/>
      <c r="U300" s="152"/>
      <c r="V300" s="109"/>
      <c r="W300" s="109"/>
      <c r="X300" s="109"/>
      <c r="Y300" s="109"/>
      <c r="Z300" s="109"/>
      <c r="AA300" s="109"/>
      <c r="AB300" s="109"/>
      <c r="AC300" s="109"/>
      <c r="AD300" s="109"/>
      <c r="AE300" s="109"/>
      <c r="AF300" s="109"/>
      <c r="AG300" s="109"/>
      <c r="AH300" s="109"/>
      <c r="AI300" s="109"/>
      <c r="AJ300" s="109"/>
      <c r="AK300" s="109"/>
      <c r="AL300" s="109"/>
      <c r="AM300" s="109"/>
      <c r="AN300" s="109"/>
      <c r="AO300" s="109"/>
      <c r="AP300" s="109"/>
      <c r="AQ300" s="109"/>
      <c r="AR300" s="109"/>
      <c r="AS300" s="109"/>
      <c r="AT300" s="109"/>
      <c r="AU300" s="109"/>
      <c r="AV300" s="109"/>
      <c r="AW300" s="109"/>
      <c r="AX300" s="109"/>
      <c r="AY300" s="109"/>
      <c r="AZ300" s="109"/>
      <c r="BA300" s="109"/>
      <c r="BB300" s="109"/>
      <c r="BC300" s="109"/>
      <c r="BD300" s="109"/>
      <c r="BE300" s="109"/>
      <c r="BF300" s="109"/>
      <c r="BG300" s="109"/>
      <c r="BH300" s="109"/>
      <c r="BI300" s="109"/>
      <c r="BJ300" s="109"/>
      <c r="BK300" s="109"/>
      <c r="BL300" s="109"/>
      <c r="BM300" s="109"/>
      <c r="BN300" s="109"/>
      <c r="BO300" s="109"/>
      <c r="BP300" s="109"/>
      <c r="BQ300" s="109"/>
      <c r="BR300" s="109"/>
      <c r="BS300" s="109"/>
      <c r="BT300" s="109"/>
      <c r="BU300" s="109"/>
      <c r="BV300" s="109"/>
      <c r="BW300" s="109"/>
      <c r="BX300" s="109"/>
      <c r="BY300" s="109"/>
      <c r="BZ300" s="109"/>
      <c r="CA300" s="109"/>
      <c r="CB300" s="109"/>
      <c r="CC300" s="109"/>
      <c r="CD300" s="109"/>
    </row>
    <row r="301" spans="1:82" s="153" customFormat="1">
      <c r="A301" s="109"/>
      <c r="B301" s="109"/>
      <c r="C301" s="109"/>
      <c r="D301" s="109"/>
      <c r="E301" s="109"/>
      <c r="F301" s="103"/>
      <c r="G301" s="103"/>
      <c r="H301" s="109"/>
      <c r="I301" s="109"/>
      <c r="J301" s="109"/>
      <c r="K301" s="109"/>
      <c r="L301" s="109"/>
      <c r="M301" s="109"/>
      <c r="N301" s="149"/>
      <c r="O301" s="109"/>
      <c r="P301" s="152"/>
      <c r="Q301" s="152"/>
      <c r="R301" s="152"/>
      <c r="S301" s="152"/>
      <c r="T301" s="152"/>
      <c r="U301" s="152"/>
      <c r="V301" s="109"/>
      <c r="W301" s="109"/>
      <c r="X301" s="109"/>
      <c r="Y301" s="109"/>
      <c r="Z301" s="109"/>
      <c r="AA301" s="109"/>
      <c r="AB301" s="109"/>
      <c r="AC301" s="109"/>
      <c r="AD301" s="109"/>
      <c r="AE301" s="109"/>
      <c r="AF301" s="109"/>
      <c r="AG301" s="109"/>
      <c r="AH301" s="109"/>
      <c r="AI301" s="109"/>
      <c r="AJ301" s="109"/>
      <c r="AK301" s="109"/>
      <c r="AL301" s="109"/>
      <c r="AM301" s="109"/>
      <c r="AN301" s="109"/>
      <c r="AO301" s="109"/>
      <c r="AP301" s="109"/>
      <c r="AQ301" s="109"/>
      <c r="AR301" s="109"/>
      <c r="AS301" s="109"/>
      <c r="AT301" s="109"/>
      <c r="AU301" s="109"/>
      <c r="AV301" s="109"/>
      <c r="AW301" s="109"/>
      <c r="AX301" s="109"/>
      <c r="AY301" s="109"/>
      <c r="AZ301" s="109"/>
      <c r="BA301" s="109"/>
      <c r="BB301" s="109"/>
      <c r="BC301" s="109"/>
      <c r="BD301" s="109"/>
      <c r="BE301" s="109"/>
      <c r="BF301" s="109"/>
      <c r="BG301" s="109"/>
      <c r="BH301" s="109"/>
      <c r="BI301" s="109"/>
      <c r="BJ301" s="109"/>
      <c r="BK301" s="109"/>
      <c r="BL301" s="109"/>
      <c r="BM301" s="109"/>
      <c r="BN301" s="109"/>
      <c r="BO301" s="109"/>
      <c r="BP301" s="109"/>
      <c r="BQ301" s="109"/>
      <c r="BR301" s="109"/>
      <c r="BS301" s="109"/>
      <c r="BT301" s="109"/>
      <c r="BU301" s="109"/>
      <c r="BV301" s="109"/>
      <c r="BW301" s="109"/>
      <c r="BX301" s="109"/>
      <c r="BY301" s="109"/>
      <c r="BZ301" s="109"/>
      <c r="CA301" s="109"/>
      <c r="CB301" s="109"/>
      <c r="CC301" s="109"/>
      <c r="CD301" s="109"/>
    </row>
    <row r="302" spans="1:82" s="153" customFormat="1">
      <c r="A302" s="109"/>
      <c r="B302" s="109"/>
      <c r="C302" s="109"/>
      <c r="D302" s="109"/>
      <c r="E302" s="109"/>
      <c r="F302" s="103"/>
      <c r="G302" s="103"/>
      <c r="H302" s="109"/>
      <c r="I302" s="109"/>
      <c r="J302" s="109"/>
      <c r="K302" s="109"/>
      <c r="L302" s="109"/>
      <c r="M302" s="109"/>
      <c r="N302" s="149"/>
      <c r="O302" s="109"/>
      <c r="P302" s="152"/>
      <c r="Q302" s="152"/>
      <c r="R302" s="152"/>
      <c r="S302" s="152"/>
      <c r="T302" s="152"/>
      <c r="U302" s="152"/>
      <c r="V302" s="109"/>
      <c r="W302" s="109"/>
      <c r="X302" s="109"/>
      <c r="Y302" s="109"/>
      <c r="Z302" s="109"/>
      <c r="AA302" s="109"/>
      <c r="AB302" s="109"/>
      <c r="AC302" s="109"/>
      <c r="AD302" s="109"/>
      <c r="AE302" s="109"/>
      <c r="AF302" s="109"/>
      <c r="AG302" s="109"/>
      <c r="AH302" s="109"/>
      <c r="AI302" s="109"/>
      <c r="AJ302" s="109"/>
      <c r="AK302" s="109"/>
      <c r="AL302" s="109"/>
      <c r="AM302" s="109"/>
      <c r="AN302" s="109"/>
      <c r="AO302" s="109"/>
      <c r="AP302" s="109"/>
      <c r="AQ302" s="109"/>
      <c r="AR302" s="109"/>
      <c r="AS302" s="109"/>
      <c r="AT302" s="109"/>
      <c r="AU302" s="109"/>
      <c r="AV302" s="109"/>
      <c r="AW302" s="109"/>
      <c r="AX302" s="109"/>
      <c r="AY302" s="109"/>
      <c r="AZ302" s="109"/>
      <c r="BA302" s="109"/>
      <c r="BB302" s="109"/>
      <c r="BC302" s="109"/>
      <c r="BD302" s="109"/>
      <c r="BE302" s="109"/>
      <c r="BF302" s="109"/>
      <c r="BG302" s="109"/>
      <c r="BH302" s="109"/>
      <c r="BI302" s="109"/>
      <c r="BJ302" s="109"/>
      <c r="BK302" s="109"/>
      <c r="BL302" s="109"/>
      <c r="BM302" s="109"/>
      <c r="BN302" s="109"/>
      <c r="BO302" s="109"/>
      <c r="BP302" s="109"/>
      <c r="BQ302" s="109"/>
      <c r="BR302" s="109"/>
      <c r="BS302" s="109"/>
      <c r="BT302" s="109"/>
      <c r="BU302" s="109"/>
      <c r="BV302" s="109"/>
      <c r="BW302" s="109"/>
      <c r="BX302" s="109"/>
      <c r="BY302" s="109"/>
      <c r="BZ302" s="109"/>
      <c r="CA302" s="109"/>
      <c r="CB302" s="109"/>
      <c r="CC302" s="109"/>
      <c r="CD302" s="109"/>
    </row>
    <row r="303" spans="1:82" s="153" customFormat="1">
      <c r="A303" s="109"/>
      <c r="B303" s="109"/>
      <c r="C303" s="109"/>
      <c r="D303" s="109"/>
      <c r="E303" s="109"/>
      <c r="F303" s="103"/>
      <c r="G303" s="103"/>
      <c r="H303" s="109"/>
      <c r="I303" s="109"/>
      <c r="J303" s="109"/>
      <c r="K303" s="109"/>
      <c r="L303" s="109"/>
      <c r="M303" s="109"/>
      <c r="N303" s="149"/>
      <c r="O303" s="109"/>
      <c r="P303" s="152"/>
      <c r="Q303" s="152"/>
      <c r="R303" s="152"/>
      <c r="S303" s="152"/>
      <c r="T303" s="152"/>
      <c r="U303" s="152"/>
      <c r="V303" s="109"/>
      <c r="W303" s="109"/>
      <c r="X303" s="109"/>
      <c r="Y303" s="109"/>
      <c r="Z303" s="109"/>
      <c r="AA303" s="109"/>
      <c r="AB303" s="109"/>
      <c r="AC303" s="109"/>
      <c r="AD303" s="109"/>
      <c r="AE303" s="109"/>
      <c r="AF303" s="109"/>
      <c r="AG303" s="109"/>
      <c r="AH303" s="109"/>
      <c r="AI303" s="109"/>
      <c r="AJ303" s="109"/>
      <c r="AK303" s="109"/>
      <c r="AL303" s="109"/>
      <c r="AM303" s="109"/>
      <c r="AN303" s="109"/>
      <c r="AO303" s="109"/>
      <c r="AP303" s="109"/>
      <c r="AQ303" s="109"/>
      <c r="AR303" s="109"/>
      <c r="AS303" s="109"/>
      <c r="AT303" s="109"/>
      <c r="AU303" s="109"/>
      <c r="AV303" s="109"/>
      <c r="AW303" s="109"/>
      <c r="AX303" s="109"/>
      <c r="AY303" s="109"/>
      <c r="AZ303" s="109"/>
      <c r="BA303" s="109"/>
      <c r="BB303" s="109"/>
      <c r="BC303" s="109"/>
      <c r="BD303" s="109"/>
      <c r="BE303" s="109"/>
      <c r="BF303" s="109"/>
      <c r="BG303" s="109"/>
      <c r="BH303" s="109"/>
      <c r="BI303" s="109"/>
      <c r="BJ303" s="109"/>
      <c r="BK303" s="109"/>
      <c r="BL303" s="109"/>
      <c r="BM303" s="109"/>
      <c r="BN303" s="109"/>
      <c r="BO303" s="109"/>
      <c r="BP303" s="109"/>
      <c r="BQ303" s="109"/>
      <c r="BR303" s="109"/>
      <c r="BS303" s="109"/>
      <c r="BT303" s="109"/>
      <c r="BU303" s="109"/>
      <c r="BV303" s="109"/>
      <c r="BW303" s="109"/>
      <c r="BX303" s="109"/>
      <c r="BY303" s="109"/>
      <c r="BZ303" s="109"/>
      <c r="CA303" s="109"/>
      <c r="CB303" s="109"/>
      <c r="CC303" s="109"/>
      <c r="CD303" s="109"/>
    </row>
    <row r="304" spans="1:82" s="153" customFormat="1">
      <c r="A304" s="109"/>
      <c r="B304" s="109"/>
      <c r="C304" s="109"/>
      <c r="D304" s="109"/>
      <c r="E304" s="109"/>
      <c r="F304" s="103"/>
      <c r="G304" s="103"/>
      <c r="H304" s="109"/>
      <c r="I304" s="109"/>
      <c r="J304" s="109"/>
      <c r="K304" s="109"/>
      <c r="L304" s="109"/>
      <c r="M304" s="109"/>
      <c r="N304" s="149"/>
      <c r="O304" s="109"/>
      <c r="P304" s="152"/>
      <c r="Q304" s="152"/>
      <c r="R304" s="152"/>
      <c r="S304" s="152"/>
      <c r="T304" s="152"/>
      <c r="U304" s="152"/>
      <c r="V304" s="109"/>
      <c r="W304" s="109"/>
      <c r="X304" s="109"/>
      <c r="Y304" s="109"/>
      <c r="Z304" s="109"/>
      <c r="AA304" s="109"/>
      <c r="AB304" s="109"/>
      <c r="AC304" s="109"/>
      <c r="AD304" s="109"/>
      <c r="AE304" s="109"/>
      <c r="AF304" s="109"/>
      <c r="AG304" s="109"/>
      <c r="AH304" s="109"/>
      <c r="AI304" s="109"/>
      <c r="AJ304" s="109"/>
      <c r="AK304" s="109"/>
      <c r="AL304" s="109"/>
      <c r="AM304" s="109"/>
      <c r="AN304" s="109"/>
      <c r="AO304" s="109"/>
      <c r="AP304" s="109"/>
      <c r="AQ304" s="109"/>
      <c r="AR304" s="109"/>
      <c r="AS304" s="109"/>
      <c r="AT304" s="109"/>
      <c r="AU304" s="109"/>
      <c r="AV304" s="109"/>
      <c r="AW304" s="109"/>
      <c r="AX304" s="109"/>
      <c r="AY304" s="109"/>
      <c r="AZ304" s="109"/>
      <c r="BA304" s="109"/>
      <c r="BB304" s="109"/>
      <c r="BC304" s="109"/>
      <c r="BD304" s="109"/>
      <c r="BE304" s="109"/>
      <c r="BF304" s="109"/>
      <c r="BG304" s="109"/>
      <c r="BH304" s="109"/>
      <c r="BI304" s="109"/>
      <c r="BJ304" s="109"/>
      <c r="BK304" s="109"/>
      <c r="BL304" s="109"/>
      <c r="BM304" s="109"/>
      <c r="BN304" s="109"/>
      <c r="BO304" s="109"/>
      <c r="BP304" s="109"/>
      <c r="BQ304" s="109"/>
      <c r="BR304" s="109"/>
      <c r="BS304" s="109"/>
      <c r="BT304" s="109"/>
      <c r="BU304" s="109"/>
      <c r="BV304" s="109"/>
      <c r="BW304" s="109"/>
      <c r="BX304" s="109"/>
      <c r="BY304" s="109"/>
      <c r="BZ304" s="109"/>
      <c r="CA304" s="109"/>
      <c r="CB304" s="109"/>
      <c r="CC304" s="109"/>
      <c r="CD304" s="109"/>
    </row>
    <row r="305" spans="1:82" s="153" customFormat="1">
      <c r="A305" s="109"/>
      <c r="B305" s="109"/>
      <c r="C305" s="109"/>
      <c r="D305" s="109"/>
      <c r="E305" s="109"/>
      <c r="F305" s="103"/>
      <c r="G305" s="103"/>
      <c r="H305" s="109"/>
      <c r="I305" s="109"/>
      <c r="J305" s="109"/>
      <c r="K305" s="109"/>
      <c r="L305" s="109"/>
      <c r="M305" s="109"/>
      <c r="N305" s="149"/>
      <c r="O305" s="109"/>
      <c r="P305" s="152"/>
      <c r="Q305" s="152"/>
      <c r="R305" s="152"/>
      <c r="S305" s="152"/>
      <c r="T305" s="152"/>
      <c r="U305" s="152"/>
      <c r="V305" s="109"/>
      <c r="W305" s="109"/>
      <c r="X305" s="109"/>
      <c r="Y305" s="109"/>
      <c r="Z305" s="109"/>
      <c r="AA305" s="109"/>
      <c r="AB305" s="109"/>
      <c r="AC305" s="109"/>
      <c r="AD305" s="109"/>
      <c r="AE305" s="109"/>
      <c r="AF305" s="109"/>
      <c r="AG305" s="109"/>
      <c r="AH305" s="109"/>
      <c r="AI305" s="109"/>
      <c r="AJ305" s="109"/>
      <c r="AK305" s="109"/>
      <c r="AL305" s="109"/>
      <c r="AM305" s="109"/>
      <c r="AN305" s="109"/>
      <c r="AO305" s="109"/>
      <c r="AP305" s="109"/>
      <c r="AQ305" s="109"/>
      <c r="AR305" s="109"/>
      <c r="AS305" s="109"/>
      <c r="AT305" s="109"/>
      <c r="AU305" s="109"/>
      <c r="AV305" s="109"/>
      <c r="AW305" s="109"/>
      <c r="AX305" s="109"/>
      <c r="AY305" s="109"/>
      <c r="AZ305" s="109"/>
      <c r="BA305" s="109"/>
      <c r="BB305" s="109"/>
      <c r="BC305" s="109"/>
      <c r="BD305" s="109"/>
      <c r="BE305" s="109"/>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row>
    <row r="306" spans="1:82" s="153" customFormat="1">
      <c r="A306" s="109"/>
      <c r="B306" s="109"/>
      <c r="C306" s="109"/>
      <c r="D306" s="109"/>
      <c r="E306" s="109"/>
      <c r="F306" s="103"/>
      <c r="G306" s="103"/>
      <c r="H306" s="109"/>
      <c r="I306" s="109"/>
      <c r="J306" s="109"/>
      <c r="K306" s="109"/>
      <c r="L306" s="109"/>
      <c r="M306" s="109"/>
      <c r="N306" s="149"/>
      <c r="O306" s="109"/>
      <c r="P306" s="152"/>
      <c r="Q306" s="152"/>
      <c r="R306" s="152"/>
      <c r="S306" s="152"/>
      <c r="T306" s="152"/>
      <c r="U306" s="152"/>
      <c r="V306" s="109"/>
      <c r="W306" s="109"/>
      <c r="X306" s="109"/>
      <c r="Y306" s="109"/>
      <c r="Z306" s="109"/>
      <c r="AA306" s="109"/>
      <c r="AB306" s="109"/>
      <c r="AC306" s="109"/>
      <c r="AD306" s="109"/>
      <c r="AE306" s="109"/>
      <c r="AF306" s="109"/>
      <c r="AG306" s="109"/>
      <c r="AH306" s="109"/>
      <c r="AI306" s="109"/>
      <c r="AJ306" s="109"/>
      <c r="AK306" s="109"/>
      <c r="AL306" s="109"/>
      <c r="AM306" s="109"/>
      <c r="AN306" s="109"/>
      <c r="AO306" s="109"/>
      <c r="AP306" s="109"/>
      <c r="AQ306" s="109"/>
      <c r="AR306" s="109"/>
      <c r="AS306" s="109"/>
      <c r="AT306" s="109"/>
      <c r="AU306" s="109"/>
      <c r="AV306" s="109"/>
      <c r="AW306" s="109"/>
      <c r="AX306" s="109"/>
      <c r="AY306" s="109"/>
      <c r="AZ306" s="109"/>
      <c r="BA306" s="109"/>
      <c r="BB306" s="109"/>
      <c r="BC306" s="109"/>
      <c r="BD306" s="109"/>
      <c r="BE306" s="109"/>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row>
    <row r="307" spans="1:82" s="153" customFormat="1">
      <c r="A307" s="109"/>
      <c r="B307" s="109"/>
      <c r="C307" s="109"/>
      <c r="D307" s="109"/>
      <c r="E307" s="109"/>
      <c r="F307" s="103"/>
      <c r="G307" s="103"/>
      <c r="H307" s="109"/>
      <c r="I307" s="109"/>
      <c r="J307" s="109"/>
      <c r="K307" s="109"/>
      <c r="L307" s="109"/>
      <c r="M307" s="109"/>
      <c r="N307" s="149"/>
      <c r="O307" s="109"/>
      <c r="P307" s="152"/>
      <c r="Q307" s="152"/>
      <c r="R307" s="152"/>
      <c r="S307" s="152"/>
      <c r="T307" s="152"/>
      <c r="U307" s="152"/>
      <c r="V307" s="109"/>
      <c r="W307" s="109"/>
      <c r="X307" s="109"/>
      <c r="Y307" s="109"/>
      <c r="Z307" s="109"/>
      <c r="AA307" s="109"/>
      <c r="AB307" s="109"/>
      <c r="AC307" s="109"/>
      <c r="AD307" s="109"/>
      <c r="AE307" s="109"/>
      <c r="AF307" s="109"/>
      <c r="AG307" s="109"/>
      <c r="AH307" s="109"/>
      <c r="AI307" s="109"/>
      <c r="AJ307" s="109"/>
      <c r="AK307" s="109"/>
      <c r="AL307" s="109"/>
      <c r="AM307" s="109"/>
      <c r="AN307" s="109"/>
      <c r="AO307" s="109"/>
      <c r="AP307" s="109"/>
      <c r="AQ307" s="109"/>
      <c r="AR307" s="109"/>
      <c r="AS307" s="109"/>
      <c r="AT307" s="109"/>
      <c r="AU307" s="109"/>
      <c r="AV307" s="109"/>
      <c r="AW307" s="109"/>
      <c r="AX307" s="109"/>
      <c r="AY307" s="109"/>
      <c r="AZ307" s="109"/>
      <c r="BA307" s="109"/>
      <c r="BB307" s="109"/>
      <c r="BC307" s="109"/>
      <c r="BD307" s="109"/>
      <c r="BE307" s="109"/>
      <c r="BF307" s="109"/>
      <c r="BG307" s="109"/>
      <c r="BH307" s="109"/>
      <c r="BI307" s="109"/>
      <c r="BJ307" s="109"/>
      <c r="BK307" s="109"/>
      <c r="BL307" s="109"/>
      <c r="BM307" s="109"/>
      <c r="BN307" s="109"/>
      <c r="BO307" s="109"/>
      <c r="BP307" s="109"/>
      <c r="BQ307" s="109"/>
      <c r="BR307" s="109"/>
      <c r="BS307" s="109"/>
      <c r="BT307" s="109"/>
      <c r="BU307" s="109"/>
      <c r="BV307" s="109"/>
      <c r="BW307" s="109"/>
      <c r="BX307" s="109"/>
      <c r="BY307" s="109"/>
      <c r="BZ307" s="109"/>
      <c r="CA307" s="109"/>
      <c r="CB307" s="109"/>
      <c r="CC307" s="109"/>
      <c r="CD307" s="109"/>
    </row>
    <row r="308" spans="1:82" s="153" customFormat="1">
      <c r="A308" s="109"/>
      <c r="B308" s="109"/>
      <c r="C308" s="109"/>
      <c r="D308" s="109"/>
      <c r="E308" s="109"/>
      <c r="F308" s="103"/>
      <c r="G308" s="103"/>
      <c r="H308" s="109"/>
      <c r="I308" s="109"/>
      <c r="J308" s="109"/>
      <c r="K308" s="109"/>
      <c r="L308" s="109"/>
      <c r="M308" s="109"/>
      <c r="N308" s="149"/>
      <c r="O308" s="109"/>
      <c r="P308" s="152"/>
      <c r="Q308" s="152"/>
      <c r="R308" s="152"/>
      <c r="S308" s="152"/>
      <c r="T308" s="152"/>
      <c r="U308" s="152"/>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09"/>
      <c r="AY308" s="109"/>
      <c r="AZ308" s="109"/>
      <c r="BA308" s="109"/>
      <c r="BB308" s="109"/>
      <c r="BC308" s="109"/>
      <c r="BD308" s="109"/>
      <c r="BE308" s="109"/>
      <c r="BF308" s="109"/>
      <c r="BG308" s="109"/>
      <c r="BH308" s="109"/>
      <c r="BI308" s="109"/>
      <c r="BJ308" s="109"/>
      <c r="BK308" s="109"/>
      <c r="BL308" s="109"/>
      <c r="BM308" s="109"/>
      <c r="BN308" s="109"/>
      <c r="BO308" s="109"/>
      <c r="BP308" s="109"/>
      <c r="BQ308" s="109"/>
      <c r="BR308" s="109"/>
      <c r="BS308" s="109"/>
      <c r="BT308" s="109"/>
      <c r="BU308" s="109"/>
      <c r="BV308" s="109"/>
      <c r="BW308" s="109"/>
      <c r="BX308" s="109"/>
      <c r="BY308" s="109"/>
      <c r="BZ308" s="109"/>
      <c r="CA308" s="109"/>
      <c r="CB308" s="109"/>
      <c r="CC308" s="109"/>
      <c r="CD308" s="109"/>
    </row>
    <row r="309" spans="1:82" s="153" customFormat="1">
      <c r="A309" s="109"/>
      <c r="B309" s="109"/>
      <c r="C309" s="109"/>
      <c r="D309" s="109"/>
      <c r="E309" s="109"/>
      <c r="F309" s="103"/>
      <c r="G309" s="103"/>
      <c r="H309" s="109"/>
      <c r="I309" s="109"/>
      <c r="J309" s="109"/>
      <c r="K309" s="109"/>
      <c r="L309" s="109"/>
      <c r="M309" s="109"/>
      <c r="N309" s="149"/>
      <c r="O309" s="109"/>
      <c r="P309" s="152"/>
      <c r="Q309" s="152"/>
      <c r="R309" s="152"/>
      <c r="S309" s="152"/>
      <c r="T309" s="152"/>
      <c r="U309" s="152"/>
      <c r="V309" s="109"/>
      <c r="W309" s="109"/>
      <c r="X309" s="109"/>
      <c r="Y309" s="109"/>
      <c r="Z309" s="109"/>
      <c r="AA309" s="109"/>
      <c r="AB309" s="109"/>
      <c r="AC309" s="109"/>
      <c r="AD309" s="109"/>
      <c r="AE309" s="109"/>
      <c r="AF309" s="109"/>
      <c r="AG309" s="109"/>
      <c r="AH309" s="109"/>
      <c r="AI309" s="109"/>
      <c r="AJ309" s="109"/>
      <c r="AK309" s="109"/>
      <c r="AL309" s="109"/>
      <c r="AM309" s="109"/>
      <c r="AN309" s="109"/>
      <c r="AO309" s="109"/>
      <c r="AP309" s="109"/>
      <c r="AQ309" s="109"/>
      <c r="AR309" s="109"/>
      <c r="AS309" s="109"/>
      <c r="AT309" s="109"/>
      <c r="AU309" s="109"/>
      <c r="AV309" s="109"/>
      <c r="AW309" s="109"/>
      <c r="AX309" s="109"/>
      <c r="AY309" s="109"/>
      <c r="AZ309" s="109"/>
      <c r="BA309" s="109"/>
      <c r="BB309" s="109"/>
      <c r="BC309" s="109"/>
      <c r="BD309" s="109"/>
      <c r="BE309" s="109"/>
      <c r="BF309" s="109"/>
      <c r="BG309" s="109"/>
      <c r="BH309" s="109"/>
      <c r="BI309" s="109"/>
      <c r="BJ309" s="109"/>
      <c r="BK309" s="109"/>
      <c r="BL309" s="109"/>
      <c r="BM309" s="109"/>
      <c r="BN309" s="109"/>
      <c r="BO309" s="109"/>
      <c r="BP309" s="109"/>
      <c r="BQ309" s="109"/>
      <c r="BR309" s="109"/>
      <c r="BS309" s="109"/>
      <c r="BT309" s="109"/>
      <c r="BU309" s="109"/>
      <c r="BV309" s="109"/>
      <c r="BW309" s="109"/>
      <c r="BX309" s="109"/>
      <c r="BY309" s="109"/>
      <c r="BZ309" s="109"/>
      <c r="CA309" s="109"/>
      <c r="CB309" s="109"/>
      <c r="CC309" s="109"/>
      <c r="CD309" s="109"/>
    </row>
    <row r="310" spans="1:82" s="153" customFormat="1">
      <c r="A310" s="109"/>
      <c r="B310" s="109"/>
      <c r="C310" s="109"/>
      <c r="D310" s="109"/>
      <c r="E310" s="109"/>
      <c r="F310" s="103"/>
      <c r="G310" s="103"/>
      <c r="H310" s="109"/>
      <c r="I310" s="109"/>
      <c r="J310" s="109"/>
      <c r="K310" s="109"/>
      <c r="L310" s="109"/>
      <c r="M310" s="109"/>
      <c r="N310" s="149"/>
      <c r="O310" s="109"/>
      <c r="P310" s="152"/>
      <c r="Q310" s="152"/>
      <c r="R310" s="152"/>
      <c r="S310" s="152"/>
      <c r="T310" s="152"/>
      <c r="U310" s="152"/>
      <c r="V310" s="109"/>
      <c r="W310" s="109"/>
      <c r="X310" s="109"/>
      <c r="Y310" s="109"/>
      <c r="Z310" s="109"/>
      <c r="AA310" s="109"/>
      <c r="AB310" s="109"/>
      <c r="AC310" s="109"/>
      <c r="AD310" s="109"/>
      <c r="AE310" s="109"/>
      <c r="AF310" s="109"/>
      <c r="AG310" s="109"/>
      <c r="AH310" s="109"/>
      <c r="AI310" s="109"/>
      <c r="AJ310" s="109"/>
      <c r="AK310" s="109"/>
      <c r="AL310" s="109"/>
      <c r="AM310" s="109"/>
      <c r="AN310" s="109"/>
      <c r="AO310" s="109"/>
      <c r="AP310" s="109"/>
      <c r="AQ310" s="109"/>
      <c r="AR310" s="109"/>
      <c r="AS310" s="109"/>
      <c r="AT310" s="109"/>
      <c r="AU310" s="109"/>
      <c r="AV310" s="109"/>
      <c r="AW310" s="109"/>
      <c r="AX310" s="109"/>
      <c r="AY310" s="109"/>
      <c r="AZ310" s="109"/>
      <c r="BA310" s="109"/>
      <c r="BB310" s="109"/>
      <c r="BC310" s="109"/>
      <c r="BD310" s="109"/>
      <c r="BE310" s="109"/>
      <c r="BF310" s="109"/>
      <c r="BG310" s="109"/>
      <c r="BH310" s="109"/>
      <c r="BI310" s="109"/>
      <c r="BJ310" s="109"/>
      <c r="BK310" s="109"/>
      <c r="BL310" s="109"/>
      <c r="BM310" s="109"/>
      <c r="BN310" s="109"/>
      <c r="BO310" s="109"/>
      <c r="BP310" s="109"/>
      <c r="BQ310" s="109"/>
      <c r="BR310" s="109"/>
      <c r="BS310" s="109"/>
      <c r="BT310" s="109"/>
      <c r="BU310" s="109"/>
      <c r="BV310" s="109"/>
      <c r="BW310" s="109"/>
      <c r="BX310" s="109"/>
      <c r="BY310" s="109"/>
      <c r="BZ310" s="109"/>
      <c r="CA310" s="109"/>
      <c r="CB310" s="109"/>
      <c r="CC310" s="109"/>
      <c r="CD310" s="109"/>
    </row>
    <row r="311" spans="1:82" s="153" customFormat="1">
      <c r="A311" s="109"/>
      <c r="B311" s="109"/>
      <c r="C311" s="109"/>
      <c r="D311" s="109"/>
      <c r="E311" s="109"/>
      <c r="F311" s="103"/>
      <c r="G311" s="103"/>
      <c r="H311" s="109"/>
      <c r="I311" s="109"/>
      <c r="J311" s="109"/>
      <c r="K311" s="109"/>
      <c r="L311" s="109"/>
      <c r="M311" s="109"/>
      <c r="N311" s="149"/>
      <c r="O311" s="109"/>
      <c r="P311" s="152"/>
      <c r="Q311" s="152"/>
      <c r="R311" s="152"/>
      <c r="S311" s="152"/>
      <c r="T311" s="152"/>
      <c r="U311" s="152"/>
      <c r="V311" s="109"/>
      <c r="W311" s="109"/>
      <c r="X311" s="109"/>
      <c r="Y311" s="109"/>
      <c r="Z311" s="109"/>
      <c r="AA311" s="109"/>
      <c r="AB311" s="109"/>
      <c r="AC311" s="109"/>
      <c r="AD311" s="109"/>
      <c r="AE311" s="109"/>
      <c r="AF311" s="109"/>
      <c r="AG311" s="109"/>
      <c r="AH311" s="109"/>
      <c r="AI311" s="109"/>
      <c r="AJ311" s="109"/>
      <c r="AK311" s="109"/>
      <c r="AL311" s="109"/>
      <c r="AM311" s="109"/>
      <c r="AN311" s="109"/>
      <c r="AO311" s="109"/>
      <c r="AP311" s="109"/>
      <c r="AQ311" s="109"/>
      <c r="AR311" s="109"/>
      <c r="AS311" s="109"/>
      <c r="AT311" s="109"/>
      <c r="AU311" s="109"/>
      <c r="AV311" s="109"/>
      <c r="AW311" s="109"/>
      <c r="AX311" s="109"/>
      <c r="AY311" s="109"/>
      <c r="AZ311" s="109"/>
      <c r="BA311" s="109"/>
      <c r="BB311" s="109"/>
      <c r="BC311" s="109"/>
      <c r="BD311" s="109"/>
      <c r="BE311" s="109"/>
      <c r="BF311" s="109"/>
      <c r="BG311" s="109"/>
      <c r="BH311" s="109"/>
      <c r="BI311" s="109"/>
      <c r="BJ311" s="109"/>
      <c r="BK311" s="109"/>
      <c r="BL311" s="109"/>
      <c r="BM311" s="109"/>
      <c r="BN311" s="109"/>
      <c r="BO311" s="109"/>
      <c r="BP311" s="109"/>
      <c r="BQ311" s="109"/>
      <c r="BR311" s="109"/>
      <c r="BS311" s="109"/>
      <c r="BT311" s="109"/>
      <c r="BU311" s="109"/>
      <c r="BV311" s="109"/>
      <c r="BW311" s="109"/>
      <c r="BX311" s="109"/>
      <c r="BY311" s="109"/>
      <c r="BZ311" s="109"/>
      <c r="CA311" s="109"/>
      <c r="CB311" s="109"/>
      <c r="CC311" s="109"/>
      <c r="CD311" s="109"/>
    </row>
    <row r="312" spans="1:82" s="153" customFormat="1">
      <c r="A312" s="109"/>
      <c r="B312" s="109"/>
      <c r="C312" s="109"/>
      <c r="D312" s="109"/>
      <c r="E312" s="109"/>
      <c r="F312" s="103"/>
      <c r="G312" s="103"/>
      <c r="H312" s="109"/>
      <c r="I312" s="109"/>
      <c r="J312" s="109"/>
      <c r="K312" s="109"/>
      <c r="L312" s="109"/>
      <c r="M312" s="109"/>
      <c r="N312" s="149"/>
      <c r="O312" s="109"/>
      <c r="P312" s="152"/>
      <c r="Q312" s="152"/>
      <c r="R312" s="152"/>
      <c r="S312" s="152"/>
      <c r="T312" s="152"/>
      <c r="U312" s="152"/>
      <c r="V312" s="109"/>
      <c r="W312" s="109"/>
      <c r="X312" s="109"/>
      <c r="Y312" s="109"/>
      <c r="Z312" s="109"/>
      <c r="AA312" s="109"/>
      <c r="AB312" s="109"/>
      <c r="AC312" s="109"/>
      <c r="AD312" s="109"/>
      <c r="AE312" s="109"/>
      <c r="AF312" s="109"/>
      <c r="AG312" s="109"/>
      <c r="AH312" s="109"/>
      <c r="AI312" s="109"/>
      <c r="AJ312" s="109"/>
      <c r="AK312" s="109"/>
      <c r="AL312" s="109"/>
      <c r="AM312" s="109"/>
      <c r="AN312" s="109"/>
      <c r="AO312" s="109"/>
      <c r="AP312" s="109"/>
      <c r="AQ312" s="109"/>
      <c r="AR312" s="109"/>
      <c r="AS312" s="109"/>
      <c r="AT312" s="109"/>
      <c r="AU312" s="109"/>
      <c r="AV312" s="109"/>
      <c r="AW312" s="109"/>
      <c r="AX312" s="109"/>
      <c r="AY312" s="109"/>
      <c r="AZ312" s="109"/>
      <c r="BA312" s="109"/>
      <c r="BB312" s="109"/>
      <c r="BC312" s="109"/>
      <c r="BD312" s="109"/>
      <c r="BE312" s="109"/>
      <c r="BF312" s="109"/>
      <c r="BG312" s="109"/>
      <c r="BH312" s="109"/>
      <c r="BI312" s="109"/>
      <c r="BJ312" s="109"/>
      <c r="BK312" s="109"/>
      <c r="BL312" s="109"/>
      <c r="BM312" s="109"/>
      <c r="BN312" s="109"/>
      <c r="BO312" s="109"/>
      <c r="BP312" s="109"/>
      <c r="BQ312" s="109"/>
      <c r="BR312" s="109"/>
      <c r="BS312" s="109"/>
      <c r="BT312" s="109"/>
      <c r="BU312" s="109"/>
      <c r="BV312" s="109"/>
      <c r="BW312" s="109"/>
      <c r="BX312" s="109"/>
      <c r="BY312" s="109"/>
      <c r="BZ312" s="109"/>
      <c r="CA312" s="109"/>
      <c r="CB312" s="109"/>
      <c r="CC312" s="109"/>
      <c r="CD312" s="109"/>
    </row>
    <row r="313" spans="1:82" s="153" customFormat="1">
      <c r="A313" s="109"/>
      <c r="B313" s="109"/>
      <c r="C313" s="109"/>
      <c r="D313" s="109"/>
      <c r="E313" s="109"/>
      <c r="F313" s="103"/>
      <c r="G313" s="103"/>
      <c r="H313" s="109"/>
      <c r="I313" s="109"/>
      <c r="J313" s="109"/>
      <c r="K313" s="109"/>
      <c r="L313" s="109"/>
      <c r="M313" s="109"/>
      <c r="N313" s="149"/>
      <c r="O313" s="109"/>
      <c r="P313" s="152"/>
      <c r="Q313" s="152"/>
      <c r="R313" s="152"/>
      <c r="S313" s="152"/>
      <c r="T313" s="152"/>
      <c r="U313" s="152"/>
      <c r="V313" s="109"/>
      <c r="W313" s="109"/>
      <c r="X313" s="109"/>
      <c r="Y313" s="109"/>
      <c r="Z313" s="109"/>
      <c r="AA313" s="109"/>
      <c r="AB313" s="109"/>
      <c r="AC313" s="109"/>
      <c r="AD313" s="109"/>
      <c r="AE313" s="109"/>
      <c r="AF313" s="109"/>
      <c r="AG313" s="109"/>
      <c r="AH313" s="109"/>
      <c r="AI313" s="109"/>
      <c r="AJ313" s="109"/>
      <c r="AK313" s="109"/>
      <c r="AL313" s="109"/>
      <c r="AM313" s="109"/>
      <c r="AN313" s="109"/>
      <c r="AO313" s="109"/>
      <c r="AP313" s="109"/>
      <c r="AQ313" s="109"/>
      <c r="AR313" s="109"/>
      <c r="AS313" s="109"/>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c r="CC313" s="109"/>
      <c r="CD313" s="109"/>
    </row>
    <row r="314" spans="1:82" s="153" customFormat="1">
      <c r="A314" s="109"/>
      <c r="B314" s="109"/>
      <c r="C314" s="109"/>
      <c r="D314" s="109"/>
      <c r="E314" s="109"/>
      <c r="F314" s="103"/>
      <c r="G314" s="103"/>
      <c r="H314" s="109"/>
      <c r="I314" s="109"/>
      <c r="J314" s="109"/>
      <c r="K314" s="109"/>
      <c r="L314" s="109"/>
      <c r="M314" s="109"/>
      <c r="N314" s="149"/>
      <c r="O314" s="109"/>
      <c r="P314" s="152"/>
      <c r="Q314" s="152"/>
      <c r="R314" s="152"/>
      <c r="S314" s="152"/>
      <c r="T314" s="152"/>
      <c r="U314" s="152"/>
      <c r="V314" s="109"/>
      <c r="W314" s="109"/>
      <c r="X314" s="109"/>
      <c r="Y314" s="109"/>
      <c r="Z314" s="109"/>
      <c r="AA314" s="109"/>
      <c r="AB314" s="109"/>
      <c r="AC314" s="109"/>
      <c r="AD314" s="109"/>
      <c r="AE314" s="109"/>
      <c r="AF314" s="109"/>
      <c r="AG314" s="109"/>
      <c r="AH314" s="109"/>
      <c r="AI314" s="109"/>
      <c r="AJ314" s="109"/>
      <c r="AK314" s="109"/>
      <c r="AL314" s="109"/>
      <c r="AM314" s="109"/>
      <c r="AN314" s="109"/>
      <c r="AO314" s="109"/>
      <c r="AP314" s="109"/>
      <c r="AQ314" s="109"/>
      <c r="AR314" s="109"/>
      <c r="AS314" s="109"/>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c r="CC314" s="109"/>
      <c r="CD314" s="109"/>
    </row>
    <row r="315" spans="1:82" s="153" customFormat="1">
      <c r="A315" s="109"/>
      <c r="B315" s="109"/>
      <c r="C315" s="109"/>
      <c r="D315" s="109"/>
      <c r="E315" s="109"/>
      <c r="F315" s="103"/>
      <c r="G315" s="103"/>
      <c r="H315" s="109"/>
      <c r="I315" s="109"/>
      <c r="J315" s="109"/>
      <c r="K315" s="109"/>
      <c r="L315" s="109"/>
      <c r="M315" s="109"/>
      <c r="N315" s="149"/>
      <c r="O315" s="109"/>
      <c r="P315" s="152"/>
      <c r="Q315" s="152"/>
      <c r="R315" s="152"/>
      <c r="S315" s="152"/>
      <c r="T315" s="152"/>
      <c r="U315" s="152"/>
      <c r="V315" s="109"/>
      <c r="W315" s="109"/>
      <c r="X315" s="109"/>
      <c r="Y315" s="109"/>
      <c r="Z315" s="109"/>
      <c r="AA315" s="109"/>
      <c r="AB315" s="109"/>
      <c r="AC315" s="109"/>
      <c r="AD315" s="109"/>
      <c r="AE315" s="109"/>
      <c r="AF315" s="109"/>
      <c r="AG315" s="109"/>
      <c r="AH315" s="109"/>
      <c r="AI315" s="109"/>
      <c r="AJ315" s="109"/>
      <c r="AK315" s="109"/>
      <c r="AL315" s="109"/>
      <c r="AM315" s="109"/>
      <c r="AN315" s="109"/>
      <c r="AO315" s="109"/>
      <c r="AP315" s="109"/>
      <c r="AQ315" s="109"/>
      <c r="AR315" s="109"/>
      <c r="AS315" s="109"/>
      <c r="AT315" s="109"/>
      <c r="AU315" s="109"/>
      <c r="AV315" s="109"/>
      <c r="AW315" s="109"/>
      <c r="AX315" s="109"/>
      <c r="AY315" s="109"/>
      <c r="AZ315" s="109"/>
      <c r="BA315" s="109"/>
      <c r="BB315" s="109"/>
      <c r="BC315" s="109"/>
      <c r="BD315" s="109"/>
      <c r="BE315" s="109"/>
      <c r="BF315" s="109"/>
      <c r="BG315" s="109"/>
      <c r="BH315" s="109"/>
      <c r="BI315" s="109"/>
      <c r="BJ315" s="109"/>
      <c r="BK315" s="109"/>
      <c r="BL315" s="109"/>
      <c r="BM315" s="109"/>
      <c r="BN315" s="109"/>
      <c r="BO315" s="109"/>
      <c r="BP315" s="109"/>
      <c r="BQ315" s="109"/>
      <c r="BR315" s="109"/>
      <c r="BS315" s="109"/>
      <c r="BT315" s="109"/>
      <c r="BU315" s="109"/>
      <c r="BV315" s="109"/>
      <c r="BW315" s="109"/>
      <c r="BX315" s="109"/>
      <c r="BY315" s="109"/>
      <c r="BZ315" s="109"/>
      <c r="CA315" s="109"/>
      <c r="CB315" s="109"/>
      <c r="CC315" s="109"/>
      <c r="CD315" s="109"/>
    </row>
    <row r="316" spans="1:82" s="153" customFormat="1">
      <c r="A316" s="109"/>
      <c r="B316" s="109"/>
      <c r="C316" s="109"/>
      <c r="D316" s="109"/>
      <c r="E316" s="109"/>
      <c r="F316" s="103"/>
      <c r="G316" s="103"/>
      <c r="H316" s="109"/>
      <c r="I316" s="109"/>
      <c r="J316" s="109"/>
      <c r="K316" s="109"/>
      <c r="L316" s="109"/>
      <c r="M316" s="109"/>
      <c r="N316" s="149"/>
      <c r="O316" s="109"/>
      <c r="P316" s="152"/>
      <c r="Q316" s="152"/>
      <c r="R316" s="152"/>
      <c r="S316" s="152"/>
      <c r="T316" s="152"/>
      <c r="U316" s="152"/>
      <c r="V316" s="109"/>
      <c r="W316" s="109"/>
      <c r="X316" s="109"/>
      <c r="Y316" s="109"/>
      <c r="Z316" s="109"/>
      <c r="AA316" s="109"/>
      <c r="AB316" s="109"/>
      <c r="AC316" s="109"/>
      <c r="AD316" s="109"/>
      <c r="AE316" s="109"/>
      <c r="AF316" s="109"/>
      <c r="AG316" s="109"/>
      <c r="AH316" s="109"/>
      <c r="AI316" s="109"/>
      <c r="AJ316" s="109"/>
      <c r="AK316" s="109"/>
      <c r="AL316" s="109"/>
      <c r="AM316" s="109"/>
      <c r="AN316" s="109"/>
      <c r="AO316" s="109"/>
      <c r="AP316" s="109"/>
      <c r="AQ316" s="109"/>
      <c r="AR316" s="109"/>
      <c r="AS316" s="109"/>
      <c r="AT316" s="109"/>
      <c r="AU316" s="109"/>
      <c r="AV316" s="109"/>
      <c r="AW316" s="109"/>
      <c r="AX316" s="109"/>
      <c r="AY316" s="109"/>
      <c r="AZ316" s="109"/>
      <c r="BA316" s="109"/>
      <c r="BB316" s="109"/>
      <c r="BC316" s="109"/>
      <c r="BD316" s="109"/>
      <c r="BE316" s="109"/>
      <c r="BF316" s="109"/>
      <c r="BG316" s="109"/>
      <c r="BH316" s="109"/>
      <c r="BI316" s="109"/>
      <c r="BJ316" s="109"/>
      <c r="BK316" s="109"/>
      <c r="BL316" s="109"/>
      <c r="BM316" s="109"/>
      <c r="BN316" s="109"/>
      <c r="BO316" s="109"/>
      <c r="BP316" s="109"/>
      <c r="BQ316" s="109"/>
      <c r="BR316" s="109"/>
      <c r="BS316" s="109"/>
      <c r="BT316" s="109"/>
      <c r="BU316" s="109"/>
      <c r="BV316" s="109"/>
      <c r="BW316" s="109"/>
      <c r="BX316" s="109"/>
      <c r="BY316" s="109"/>
      <c r="BZ316" s="109"/>
      <c r="CA316" s="109"/>
      <c r="CB316" s="109"/>
      <c r="CC316" s="109"/>
      <c r="CD316" s="109"/>
    </row>
    <row r="317" spans="1:82" s="153" customFormat="1">
      <c r="A317" s="109"/>
      <c r="B317" s="109"/>
      <c r="C317" s="109"/>
      <c r="D317" s="109"/>
      <c r="E317" s="109"/>
      <c r="F317" s="103"/>
      <c r="G317" s="103"/>
      <c r="H317" s="109"/>
      <c r="I317" s="109"/>
      <c r="J317" s="109"/>
      <c r="K317" s="109"/>
      <c r="L317" s="109"/>
      <c r="M317" s="109"/>
      <c r="N317" s="149"/>
      <c r="O317" s="109"/>
      <c r="P317" s="152"/>
      <c r="Q317" s="152"/>
      <c r="R317" s="152"/>
      <c r="S317" s="152"/>
      <c r="T317" s="152"/>
      <c r="U317" s="152"/>
      <c r="V317" s="109"/>
      <c r="W317" s="109"/>
      <c r="X317" s="109"/>
      <c r="Y317" s="109"/>
      <c r="Z317" s="109"/>
      <c r="AA317" s="109"/>
      <c r="AB317" s="109"/>
      <c r="AC317" s="109"/>
      <c r="AD317" s="109"/>
      <c r="AE317" s="109"/>
      <c r="AF317" s="109"/>
      <c r="AG317" s="109"/>
      <c r="AH317" s="109"/>
      <c r="AI317" s="109"/>
      <c r="AJ317" s="109"/>
      <c r="AK317" s="109"/>
      <c r="AL317" s="109"/>
      <c r="AM317" s="109"/>
      <c r="AN317" s="109"/>
      <c r="AO317" s="109"/>
      <c r="AP317" s="109"/>
      <c r="AQ317" s="109"/>
      <c r="AR317" s="109"/>
      <c r="AS317" s="109"/>
      <c r="AT317" s="109"/>
      <c r="AU317" s="109"/>
      <c r="AV317" s="109"/>
      <c r="AW317" s="109"/>
      <c r="AX317" s="109"/>
      <c r="AY317" s="109"/>
      <c r="AZ317" s="109"/>
      <c r="BA317" s="109"/>
      <c r="BB317" s="109"/>
      <c r="BC317" s="109"/>
      <c r="BD317" s="109"/>
      <c r="BE317" s="109"/>
      <c r="BF317" s="109"/>
      <c r="BG317" s="109"/>
      <c r="BH317" s="109"/>
      <c r="BI317" s="109"/>
      <c r="BJ317" s="109"/>
      <c r="BK317" s="109"/>
      <c r="BL317" s="109"/>
      <c r="BM317" s="109"/>
      <c r="BN317" s="109"/>
      <c r="BO317" s="109"/>
      <c r="BP317" s="109"/>
      <c r="BQ317" s="109"/>
      <c r="BR317" s="109"/>
      <c r="BS317" s="109"/>
      <c r="BT317" s="109"/>
      <c r="BU317" s="109"/>
      <c r="BV317" s="109"/>
      <c r="BW317" s="109"/>
      <c r="BX317" s="109"/>
      <c r="BY317" s="109"/>
      <c r="BZ317" s="109"/>
      <c r="CA317" s="109"/>
      <c r="CB317" s="109"/>
      <c r="CC317" s="109"/>
      <c r="CD317" s="109"/>
    </row>
    <row r="318" spans="1:82" s="153" customFormat="1">
      <c r="A318" s="109"/>
      <c r="B318" s="109"/>
      <c r="C318" s="109"/>
      <c r="D318" s="109"/>
      <c r="E318" s="109"/>
      <c r="F318" s="103"/>
      <c r="G318" s="103"/>
      <c r="H318" s="109"/>
      <c r="I318" s="109"/>
      <c r="J318" s="109"/>
      <c r="K318" s="109"/>
      <c r="L318" s="109"/>
      <c r="M318" s="109"/>
      <c r="N318" s="149"/>
      <c r="O318" s="109"/>
      <c r="P318" s="152"/>
      <c r="Q318" s="152"/>
      <c r="R318" s="152"/>
      <c r="S318" s="152"/>
      <c r="T318" s="152"/>
      <c r="U318" s="152"/>
      <c r="V318" s="109"/>
      <c r="W318" s="109"/>
      <c r="X318" s="109"/>
      <c r="Y318" s="109"/>
      <c r="Z318" s="109"/>
      <c r="AA318" s="109"/>
      <c r="AB318" s="109"/>
      <c r="AC318" s="109"/>
      <c r="AD318" s="109"/>
      <c r="AE318" s="109"/>
      <c r="AF318" s="109"/>
      <c r="AG318" s="109"/>
      <c r="AH318" s="109"/>
      <c r="AI318" s="109"/>
      <c r="AJ318" s="109"/>
      <c r="AK318" s="109"/>
      <c r="AL318" s="109"/>
      <c r="AM318" s="109"/>
      <c r="AN318" s="109"/>
      <c r="AO318" s="109"/>
      <c r="AP318" s="109"/>
      <c r="AQ318" s="109"/>
      <c r="AR318" s="109"/>
      <c r="AS318" s="109"/>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c r="CC318" s="109"/>
      <c r="CD318" s="109"/>
    </row>
    <row r="319" spans="1:82" s="153" customFormat="1">
      <c r="A319" s="109"/>
      <c r="B319" s="109"/>
      <c r="C319" s="109"/>
      <c r="D319" s="109"/>
      <c r="E319" s="109"/>
      <c r="F319" s="103"/>
      <c r="G319" s="103"/>
      <c r="H319" s="109"/>
      <c r="I319" s="109"/>
      <c r="J319" s="109"/>
      <c r="K319" s="109"/>
      <c r="L319" s="109"/>
      <c r="M319" s="109"/>
      <c r="N319" s="149"/>
      <c r="O319" s="109"/>
      <c r="P319" s="152"/>
      <c r="Q319" s="152"/>
      <c r="R319" s="152"/>
      <c r="S319" s="152"/>
      <c r="T319" s="152"/>
      <c r="U319" s="152"/>
      <c r="V319" s="109"/>
      <c r="W319" s="109"/>
      <c r="X319" s="109"/>
      <c r="Y319" s="109"/>
      <c r="Z319" s="109"/>
      <c r="AA319" s="109"/>
      <c r="AB319" s="109"/>
      <c r="AC319" s="109"/>
      <c r="AD319" s="109"/>
      <c r="AE319" s="109"/>
      <c r="AF319" s="109"/>
      <c r="AG319" s="109"/>
      <c r="AH319" s="109"/>
      <c r="AI319" s="109"/>
      <c r="AJ319" s="109"/>
      <c r="AK319" s="109"/>
      <c r="AL319" s="109"/>
      <c r="AM319" s="109"/>
      <c r="AN319" s="109"/>
      <c r="AO319" s="109"/>
      <c r="AP319" s="109"/>
      <c r="AQ319" s="109"/>
      <c r="AR319" s="109"/>
      <c r="AS319" s="109"/>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c r="CC319" s="109"/>
      <c r="CD319" s="109"/>
    </row>
    <row r="320" spans="1:82" s="153" customFormat="1">
      <c r="A320" s="109"/>
      <c r="B320" s="109"/>
      <c r="C320" s="109"/>
      <c r="D320" s="109"/>
      <c r="E320" s="109"/>
      <c r="F320" s="103"/>
      <c r="G320" s="103"/>
      <c r="H320" s="109"/>
      <c r="I320" s="109"/>
      <c r="J320" s="109"/>
      <c r="K320" s="109"/>
      <c r="L320" s="109"/>
      <c r="M320" s="109"/>
      <c r="N320" s="149"/>
      <c r="O320" s="109"/>
      <c r="P320" s="152"/>
      <c r="Q320" s="152"/>
      <c r="R320" s="152"/>
      <c r="S320" s="152"/>
      <c r="T320" s="152"/>
      <c r="U320" s="152"/>
      <c r="V320" s="109"/>
      <c r="W320" s="109"/>
      <c r="X320" s="109"/>
      <c r="Y320" s="109"/>
      <c r="Z320" s="109"/>
      <c r="AA320" s="109"/>
      <c r="AB320" s="109"/>
      <c r="AC320" s="109"/>
      <c r="AD320" s="109"/>
      <c r="AE320" s="109"/>
      <c r="AF320" s="109"/>
      <c r="AG320" s="109"/>
      <c r="AH320" s="109"/>
      <c r="AI320" s="109"/>
      <c r="AJ320" s="109"/>
      <c r="AK320" s="109"/>
      <c r="AL320" s="109"/>
      <c r="AM320" s="109"/>
      <c r="AN320" s="109"/>
      <c r="AO320" s="109"/>
      <c r="AP320" s="109"/>
      <c r="AQ320" s="109"/>
      <c r="AR320" s="109"/>
      <c r="AS320" s="109"/>
      <c r="AT320" s="109"/>
      <c r="AU320" s="109"/>
      <c r="AV320" s="109"/>
      <c r="AW320" s="109"/>
      <c r="AX320" s="109"/>
      <c r="AY320" s="109"/>
      <c r="AZ320" s="109"/>
      <c r="BA320" s="109"/>
      <c r="BB320" s="109"/>
      <c r="BC320" s="109"/>
      <c r="BD320" s="109"/>
      <c r="BE320" s="109"/>
      <c r="BF320" s="109"/>
      <c r="BG320" s="109"/>
      <c r="BH320" s="109"/>
      <c r="BI320" s="109"/>
      <c r="BJ320" s="109"/>
      <c r="BK320" s="109"/>
      <c r="BL320" s="109"/>
      <c r="BM320" s="109"/>
      <c r="BN320" s="109"/>
      <c r="BO320" s="109"/>
      <c r="BP320" s="109"/>
      <c r="BQ320" s="109"/>
      <c r="BR320" s="109"/>
      <c r="BS320" s="109"/>
      <c r="BT320" s="109"/>
      <c r="BU320" s="109"/>
      <c r="BV320" s="109"/>
      <c r="BW320" s="109"/>
      <c r="BX320" s="109"/>
      <c r="BY320" s="109"/>
      <c r="BZ320" s="109"/>
      <c r="CA320" s="109"/>
      <c r="CB320" s="109"/>
      <c r="CC320" s="109"/>
      <c r="CD320" s="109"/>
    </row>
    <row r="321" spans="1:82" s="153" customFormat="1">
      <c r="A321" s="109"/>
      <c r="B321" s="109"/>
      <c r="C321" s="109"/>
      <c r="D321" s="109"/>
      <c r="E321" s="109"/>
      <c r="F321" s="103"/>
      <c r="G321" s="103"/>
      <c r="H321" s="109"/>
      <c r="I321" s="109"/>
      <c r="J321" s="109"/>
      <c r="K321" s="109"/>
      <c r="L321" s="109"/>
      <c r="M321" s="109"/>
      <c r="N321" s="149"/>
      <c r="O321" s="109"/>
      <c r="P321" s="152"/>
      <c r="Q321" s="152"/>
      <c r="R321" s="152"/>
      <c r="S321" s="152"/>
      <c r="T321" s="152"/>
      <c r="U321" s="152"/>
      <c r="V321" s="109"/>
      <c r="W321" s="109"/>
      <c r="X321" s="109"/>
      <c r="Y321" s="109"/>
      <c r="Z321" s="109"/>
      <c r="AA321" s="109"/>
      <c r="AB321" s="109"/>
      <c r="AC321" s="109"/>
      <c r="AD321" s="109"/>
      <c r="AE321" s="109"/>
      <c r="AF321" s="109"/>
      <c r="AG321" s="109"/>
      <c r="AH321" s="109"/>
      <c r="AI321" s="109"/>
      <c r="AJ321" s="109"/>
      <c r="AK321" s="109"/>
      <c r="AL321" s="109"/>
      <c r="AM321" s="109"/>
      <c r="AN321" s="109"/>
      <c r="AO321" s="109"/>
      <c r="AP321" s="109"/>
      <c r="AQ321" s="109"/>
      <c r="AR321" s="109"/>
      <c r="AS321" s="109"/>
      <c r="AT321" s="109"/>
      <c r="AU321" s="109"/>
      <c r="AV321" s="109"/>
      <c r="AW321" s="109"/>
      <c r="AX321" s="109"/>
      <c r="AY321" s="109"/>
      <c r="AZ321" s="109"/>
      <c r="BA321" s="109"/>
      <c r="BB321" s="109"/>
      <c r="BC321" s="109"/>
      <c r="BD321" s="109"/>
      <c r="BE321" s="109"/>
      <c r="BF321" s="109"/>
      <c r="BG321" s="109"/>
      <c r="BH321" s="109"/>
      <c r="BI321" s="109"/>
      <c r="BJ321" s="109"/>
      <c r="BK321" s="109"/>
      <c r="BL321" s="109"/>
      <c r="BM321" s="109"/>
      <c r="BN321" s="109"/>
      <c r="BO321" s="109"/>
      <c r="BP321" s="109"/>
      <c r="BQ321" s="109"/>
      <c r="BR321" s="109"/>
      <c r="BS321" s="109"/>
      <c r="BT321" s="109"/>
      <c r="BU321" s="109"/>
      <c r="BV321" s="109"/>
      <c r="BW321" s="109"/>
      <c r="BX321" s="109"/>
      <c r="BY321" s="109"/>
      <c r="BZ321" s="109"/>
      <c r="CA321" s="109"/>
      <c r="CB321" s="109"/>
      <c r="CC321" s="109"/>
      <c r="CD321" s="109"/>
    </row>
    <row r="322" spans="1:82" s="153" customFormat="1">
      <c r="A322" s="109"/>
      <c r="B322" s="109"/>
      <c r="C322" s="109"/>
      <c r="D322" s="109"/>
      <c r="E322" s="109"/>
      <c r="F322" s="103"/>
      <c r="G322" s="103"/>
      <c r="H322" s="109"/>
      <c r="I322" s="109"/>
      <c r="J322" s="109"/>
      <c r="K322" s="109"/>
      <c r="L322" s="109"/>
      <c r="M322" s="109"/>
      <c r="N322" s="149"/>
      <c r="O322" s="109"/>
      <c r="P322" s="152"/>
      <c r="Q322" s="152"/>
      <c r="R322" s="152"/>
      <c r="S322" s="152"/>
      <c r="T322" s="152"/>
      <c r="U322" s="152"/>
      <c r="V322" s="109"/>
      <c r="W322" s="109"/>
      <c r="X322" s="109"/>
      <c r="Y322" s="109"/>
      <c r="Z322" s="109"/>
      <c r="AA322" s="109"/>
      <c r="AB322" s="109"/>
      <c r="AC322" s="109"/>
      <c r="AD322" s="109"/>
      <c r="AE322" s="109"/>
      <c r="AF322" s="109"/>
      <c r="AG322" s="109"/>
      <c r="AH322" s="109"/>
      <c r="AI322" s="109"/>
      <c r="AJ322" s="109"/>
      <c r="AK322" s="109"/>
      <c r="AL322" s="109"/>
      <c r="AM322" s="109"/>
      <c r="AN322" s="109"/>
      <c r="AO322" s="109"/>
      <c r="AP322" s="109"/>
      <c r="AQ322" s="109"/>
      <c r="AR322" s="109"/>
      <c r="AS322" s="109"/>
      <c r="AT322" s="109"/>
      <c r="AU322" s="109"/>
      <c r="AV322" s="109"/>
      <c r="AW322" s="109"/>
      <c r="AX322" s="109"/>
      <c r="AY322" s="109"/>
      <c r="AZ322" s="109"/>
      <c r="BA322" s="109"/>
      <c r="BB322" s="109"/>
      <c r="BC322" s="109"/>
      <c r="BD322" s="109"/>
      <c r="BE322" s="109"/>
      <c r="BF322" s="109"/>
      <c r="BG322" s="109"/>
      <c r="BH322" s="109"/>
      <c r="BI322" s="109"/>
      <c r="BJ322" s="109"/>
      <c r="BK322" s="109"/>
      <c r="BL322" s="109"/>
      <c r="BM322" s="109"/>
      <c r="BN322" s="109"/>
      <c r="BO322" s="109"/>
      <c r="BP322" s="109"/>
      <c r="BQ322" s="109"/>
      <c r="BR322" s="109"/>
      <c r="BS322" s="109"/>
      <c r="BT322" s="109"/>
      <c r="BU322" s="109"/>
      <c r="BV322" s="109"/>
      <c r="BW322" s="109"/>
      <c r="BX322" s="109"/>
      <c r="BY322" s="109"/>
      <c r="BZ322" s="109"/>
      <c r="CA322" s="109"/>
      <c r="CB322" s="109"/>
      <c r="CC322" s="109"/>
      <c r="CD322" s="109"/>
    </row>
    <row r="323" spans="1:82" s="153" customFormat="1">
      <c r="A323" s="109"/>
      <c r="B323" s="109"/>
      <c r="C323" s="109"/>
      <c r="D323" s="109"/>
      <c r="E323" s="109"/>
      <c r="F323" s="103"/>
      <c r="G323" s="103"/>
      <c r="H323" s="109"/>
      <c r="I323" s="109"/>
      <c r="J323" s="109"/>
      <c r="K323" s="109"/>
      <c r="L323" s="109"/>
      <c r="M323" s="109"/>
      <c r="N323" s="149"/>
      <c r="O323" s="109"/>
      <c r="P323" s="152"/>
      <c r="Q323" s="152"/>
      <c r="R323" s="152"/>
      <c r="S323" s="152"/>
      <c r="T323" s="152"/>
      <c r="U323" s="152"/>
      <c r="V323" s="109"/>
      <c r="W323" s="109"/>
      <c r="X323" s="109"/>
      <c r="Y323" s="109"/>
      <c r="Z323" s="109"/>
      <c r="AA323" s="109"/>
      <c r="AB323" s="109"/>
      <c r="AC323" s="109"/>
      <c r="AD323" s="109"/>
      <c r="AE323" s="109"/>
      <c r="AF323" s="109"/>
      <c r="AG323" s="109"/>
      <c r="AH323" s="109"/>
      <c r="AI323" s="109"/>
      <c r="AJ323" s="109"/>
      <c r="AK323" s="109"/>
      <c r="AL323" s="109"/>
      <c r="AM323" s="109"/>
      <c r="AN323" s="109"/>
      <c r="AO323" s="109"/>
      <c r="AP323" s="109"/>
      <c r="AQ323" s="109"/>
      <c r="AR323" s="109"/>
      <c r="AS323" s="109"/>
      <c r="AT323" s="109"/>
      <c r="AU323" s="109"/>
      <c r="AV323" s="109"/>
      <c r="AW323" s="109"/>
      <c r="AX323" s="109"/>
      <c r="AY323" s="109"/>
      <c r="AZ323" s="109"/>
      <c r="BA323" s="109"/>
      <c r="BB323" s="109"/>
      <c r="BC323" s="109"/>
      <c r="BD323" s="109"/>
      <c r="BE323" s="109"/>
      <c r="BF323" s="109"/>
      <c r="BG323" s="109"/>
      <c r="BH323" s="109"/>
      <c r="BI323" s="109"/>
      <c r="BJ323" s="109"/>
      <c r="BK323" s="109"/>
      <c r="BL323" s="109"/>
      <c r="BM323" s="109"/>
      <c r="BN323" s="109"/>
      <c r="BO323" s="109"/>
      <c r="BP323" s="109"/>
      <c r="BQ323" s="109"/>
      <c r="BR323" s="109"/>
      <c r="BS323" s="109"/>
      <c r="BT323" s="109"/>
      <c r="BU323" s="109"/>
      <c r="BV323" s="109"/>
      <c r="BW323" s="109"/>
      <c r="BX323" s="109"/>
      <c r="BY323" s="109"/>
      <c r="BZ323" s="109"/>
      <c r="CA323" s="109"/>
      <c r="CB323" s="109"/>
      <c r="CC323" s="109"/>
      <c r="CD323" s="109"/>
    </row>
    <row r="324" spans="1:82" s="153" customFormat="1">
      <c r="A324" s="109"/>
      <c r="B324" s="109"/>
      <c r="C324" s="109"/>
      <c r="D324" s="109"/>
      <c r="E324" s="109"/>
      <c r="F324" s="103"/>
      <c r="G324" s="103"/>
      <c r="H324" s="109"/>
      <c r="I324" s="109"/>
      <c r="J324" s="109"/>
      <c r="K324" s="109"/>
      <c r="L324" s="109"/>
      <c r="M324" s="109"/>
      <c r="N324" s="149"/>
      <c r="O324" s="109"/>
      <c r="P324" s="152"/>
      <c r="Q324" s="152"/>
      <c r="R324" s="152"/>
      <c r="S324" s="152"/>
      <c r="T324" s="152"/>
      <c r="U324" s="152"/>
      <c r="V324" s="109"/>
      <c r="W324" s="109"/>
      <c r="X324" s="109"/>
      <c r="Y324" s="109"/>
      <c r="Z324" s="109"/>
      <c r="AA324" s="109"/>
      <c r="AB324" s="109"/>
      <c r="AC324" s="109"/>
      <c r="AD324" s="109"/>
      <c r="AE324" s="109"/>
      <c r="AF324" s="109"/>
      <c r="AG324" s="109"/>
      <c r="AH324" s="109"/>
      <c r="AI324" s="109"/>
      <c r="AJ324" s="109"/>
      <c r="AK324" s="109"/>
      <c r="AL324" s="109"/>
      <c r="AM324" s="109"/>
      <c r="AN324" s="109"/>
      <c r="AO324" s="109"/>
      <c r="AP324" s="109"/>
      <c r="AQ324" s="109"/>
      <c r="AR324" s="109"/>
      <c r="AS324" s="109"/>
      <c r="AT324" s="109"/>
      <c r="AU324" s="109"/>
      <c r="AV324" s="109"/>
      <c r="AW324" s="109"/>
      <c r="AX324" s="109"/>
      <c r="AY324" s="109"/>
      <c r="AZ324" s="109"/>
      <c r="BA324" s="109"/>
      <c r="BB324" s="109"/>
      <c r="BC324" s="109"/>
      <c r="BD324" s="109"/>
      <c r="BE324" s="109"/>
      <c r="BF324" s="109"/>
      <c r="BG324" s="109"/>
      <c r="BH324" s="109"/>
      <c r="BI324" s="109"/>
      <c r="BJ324" s="109"/>
      <c r="BK324" s="109"/>
      <c r="BL324" s="109"/>
      <c r="BM324" s="109"/>
      <c r="BN324" s="109"/>
      <c r="BO324" s="109"/>
      <c r="BP324" s="109"/>
      <c r="BQ324" s="109"/>
      <c r="BR324" s="109"/>
      <c r="BS324" s="109"/>
      <c r="BT324" s="109"/>
      <c r="BU324" s="109"/>
      <c r="BV324" s="109"/>
      <c r="BW324" s="109"/>
      <c r="BX324" s="109"/>
      <c r="BY324" s="109"/>
      <c r="BZ324" s="109"/>
      <c r="CA324" s="109"/>
      <c r="CB324" s="109"/>
      <c r="CC324" s="109"/>
      <c r="CD324" s="109"/>
    </row>
    <row r="325" spans="1:82" s="153" customFormat="1">
      <c r="A325" s="109"/>
      <c r="B325" s="109"/>
      <c r="C325" s="109"/>
      <c r="D325" s="109"/>
      <c r="E325" s="109"/>
      <c r="F325" s="103"/>
      <c r="G325" s="103"/>
      <c r="H325" s="109"/>
      <c r="I325" s="109"/>
      <c r="J325" s="109"/>
      <c r="K325" s="109"/>
      <c r="L325" s="109"/>
      <c r="M325" s="109"/>
      <c r="N325" s="149"/>
      <c r="O325" s="109"/>
      <c r="P325" s="152"/>
      <c r="Q325" s="152"/>
      <c r="R325" s="152"/>
      <c r="S325" s="152"/>
      <c r="T325" s="152"/>
      <c r="U325" s="152"/>
      <c r="V325" s="109"/>
      <c r="W325" s="109"/>
      <c r="X325" s="109"/>
      <c r="Y325" s="109"/>
      <c r="Z325" s="109"/>
      <c r="AA325" s="109"/>
      <c r="AB325" s="109"/>
      <c r="AC325" s="109"/>
      <c r="AD325" s="109"/>
      <c r="AE325" s="109"/>
      <c r="AF325" s="109"/>
      <c r="AG325" s="109"/>
      <c r="AH325" s="109"/>
      <c r="AI325" s="109"/>
      <c r="AJ325" s="109"/>
      <c r="AK325" s="109"/>
      <c r="AL325" s="109"/>
      <c r="AM325" s="109"/>
      <c r="AN325" s="109"/>
      <c r="AO325" s="109"/>
      <c r="AP325" s="109"/>
      <c r="AQ325" s="109"/>
      <c r="AR325" s="109"/>
      <c r="AS325" s="109"/>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c r="CC325" s="109"/>
      <c r="CD325" s="109"/>
    </row>
    <row r="326" spans="1:82" s="153" customFormat="1">
      <c r="A326" s="109"/>
      <c r="B326" s="109"/>
      <c r="C326" s="109"/>
      <c r="D326" s="109"/>
      <c r="E326" s="109"/>
      <c r="F326" s="103"/>
      <c r="G326" s="103"/>
      <c r="H326" s="109"/>
      <c r="I326" s="109"/>
      <c r="J326" s="109"/>
      <c r="K326" s="109"/>
      <c r="L326" s="109"/>
      <c r="M326" s="109"/>
      <c r="N326" s="149"/>
      <c r="O326" s="109"/>
      <c r="P326" s="152"/>
      <c r="Q326" s="152"/>
      <c r="R326" s="152"/>
      <c r="S326" s="152"/>
      <c r="T326" s="152"/>
      <c r="U326" s="152"/>
      <c r="V326" s="109"/>
      <c r="W326" s="109"/>
      <c r="X326" s="109"/>
      <c r="Y326" s="109"/>
      <c r="Z326" s="109"/>
      <c r="AA326" s="109"/>
      <c r="AB326" s="109"/>
      <c r="AC326" s="109"/>
      <c r="AD326" s="109"/>
      <c r="AE326" s="109"/>
      <c r="AF326" s="109"/>
      <c r="AG326" s="109"/>
      <c r="AH326" s="109"/>
      <c r="AI326" s="109"/>
      <c r="AJ326" s="109"/>
      <c r="AK326" s="109"/>
      <c r="AL326" s="109"/>
      <c r="AM326" s="109"/>
      <c r="AN326" s="109"/>
      <c r="AO326" s="109"/>
      <c r="AP326" s="109"/>
      <c r="AQ326" s="109"/>
      <c r="AR326" s="109"/>
      <c r="AS326" s="109"/>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c r="CC326" s="109"/>
      <c r="CD326" s="109"/>
    </row>
    <row r="327" spans="1:82" s="153" customFormat="1">
      <c r="A327" s="109"/>
      <c r="B327" s="109"/>
      <c r="C327" s="109"/>
      <c r="D327" s="109"/>
      <c r="E327" s="109"/>
      <c r="F327" s="103"/>
      <c r="G327" s="103"/>
      <c r="H327" s="109"/>
      <c r="I327" s="109"/>
      <c r="J327" s="109"/>
      <c r="K327" s="109"/>
      <c r="L327" s="109"/>
      <c r="M327" s="109"/>
      <c r="N327" s="149"/>
      <c r="O327" s="109"/>
      <c r="P327" s="152"/>
      <c r="Q327" s="152"/>
      <c r="R327" s="152"/>
      <c r="S327" s="152"/>
      <c r="T327" s="152"/>
      <c r="U327" s="152"/>
      <c r="V327" s="109"/>
      <c r="W327" s="109"/>
      <c r="X327" s="109"/>
      <c r="Y327" s="109"/>
      <c r="Z327" s="109"/>
      <c r="AA327" s="109"/>
      <c r="AB327" s="109"/>
      <c r="AC327" s="109"/>
      <c r="AD327" s="109"/>
      <c r="AE327" s="109"/>
      <c r="AF327" s="109"/>
      <c r="AG327" s="109"/>
      <c r="AH327" s="109"/>
      <c r="AI327" s="109"/>
      <c r="AJ327" s="109"/>
      <c r="AK327" s="109"/>
      <c r="AL327" s="109"/>
      <c r="AM327" s="109"/>
      <c r="AN327" s="109"/>
      <c r="AO327" s="109"/>
      <c r="AP327" s="109"/>
      <c r="AQ327" s="109"/>
      <c r="AR327" s="109"/>
      <c r="AS327" s="109"/>
      <c r="AT327" s="109"/>
      <c r="AU327" s="109"/>
      <c r="AV327" s="109"/>
      <c r="AW327" s="109"/>
      <c r="AX327" s="109"/>
      <c r="AY327" s="109"/>
      <c r="AZ327" s="109"/>
      <c r="BA327" s="109"/>
      <c r="BB327" s="109"/>
      <c r="BC327" s="109"/>
      <c r="BD327" s="109"/>
      <c r="BE327" s="109"/>
      <c r="BF327" s="109"/>
      <c r="BG327" s="109"/>
      <c r="BH327" s="109"/>
      <c r="BI327" s="109"/>
      <c r="BJ327" s="109"/>
      <c r="BK327" s="109"/>
      <c r="BL327" s="109"/>
      <c r="BM327" s="109"/>
      <c r="BN327" s="109"/>
      <c r="BO327" s="109"/>
      <c r="BP327" s="109"/>
      <c r="BQ327" s="109"/>
      <c r="BR327" s="109"/>
      <c r="BS327" s="109"/>
      <c r="BT327" s="109"/>
      <c r="BU327" s="109"/>
      <c r="BV327" s="109"/>
      <c r="BW327" s="109"/>
      <c r="BX327" s="109"/>
      <c r="BY327" s="109"/>
      <c r="BZ327" s="109"/>
      <c r="CA327" s="109"/>
      <c r="CB327" s="109"/>
      <c r="CC327" s="109"/>
      <c r="CD327" s="109"/>
    </row>
    <row r="328" spans="1:82" s="153" customFormat="1">
      <c r="A328" s="109"/>
      <c r="B328" s="109"/>
      <c r="C328" s="109"/>
      <c r="D328" s="109"/>
      <c r="E328" s="109"/>
      <c r="F328" s="103"/>
      <c r="G328" s="103"/>
      <c r="H328" s="109"/>
      <c r="I328" s="109"/>
      <c r="J328" s="109"/>
      <c r="K328" s="109"/>
      <c r="L328" s="109"/>
      <c r="M328" s="109"/>
      <c r="N328" s="149"/>
      <c r="O328" s="109"/>
      <c r="P328" s="152"/>
      <c r="Q328" s="152"/>
      <c r="R328" s="152"/>
      <c r="S328" s="152"/>
      <c r="T328" s="152"/>
      <c r="U328" s="152"/>
      <c r="V328" s="109"/>
      <c r="W328" s="109"/>
      <c r="X328" s="109"/>
      <c r="Y328" s="109"/>
      <c r="Z328" s="109"/>
      <c r="AA328" s="109"/>
      <c r="AB328" s="109"/>
      <c r="AC328" s="109"/>
      <c r="AD328" s="109"/>
      <c r="AE328" s="109"/>
      <c r="AF328" s="109"/>
      <c r="AG328" s="109"/>
      <c r="AH328" s="109"/>
      <c r="AI328" s="109"/>
      <c r="AJ328" s="109"/>
      <c r="AK328" s="109"/>
      <c r="AL328" s="109"/>
      <c r="AM328" s="109"/>
      <c r="AN328" s="109"/>
      <c r="AO328" s="109"/>
      <c r="AP328" s="109"/>
      <c r="AQ328" s="109"/>
      <c r="AR328" s="109"/>
      <c r="AS328" s="109"/>
      <c r="AT328" s="109"/>
      <c r="AU328" s="109"/>
      <c r="AV328" s="109"/>
      <c r="AW328" s="109"/>
      <c r="AX328" s="109"/>
      <c r="AY328" s="109"/>
      <c r="AZ328" s="109"/>
      <c r="BA328" s="109"/>
      <c r="BB328" s="109"/>
      <c r="BC328" s="109"/>
      <c r="BD328" s="109"/>
      <c r="BE328" s="109"/>
      <c r="BF328" s="109"/>
      <c r="BG328" s="109"/>
      <c r="BH328" s="109"/>
      <c r="BI328" s="109"/>
      <c r="BJ328" s="109"/>
      <c r="BK328" s="109"/>
      <c r="BL328" s="109"/>
      <c r="BM328" s="109"/>
      <c r="BN328" s="109"/>
      <c r="BO328" s="109"/>
      <c r="BP328" s="109"/>
      <c r="BQ328" s="109"/>
      <c r="BR328" s="109"/>
      <c r="BS328" s="109"/>
      <c r="BT328" s="109"/>
      <c r="BU328" s="109"/>
      <c r="BV328" s="109"/>
      <c r="BW328" s="109"/>
      <c r="BX328" s="109"/>
      <c r="BY328" s="109"/>
      <c r="BZ328" s="109"/>
      <c r="CA328" s="109"/>
      <c r="CB328" s="109"/>
      <c r="CC328" s="109"/>
      <c r="CD328" s="109"/>
    </row>
    <row r="329" spans="1:82" s="153" customFormat="1">
      <c r="A329" s="109"/>
      <c r="B329" s="109"/>
      <c r="C329" s="109"/>
      <c r="D329" s="109"/>
      <c r="E329" s="109"/>
      <c r="F329" s="103"/>
      <c r="G329" s="103"/>
      <c r="H329" s="109"/>
      <c r="I329" s="109"/>
      <c r="J329" s="109"/>
      <c r="K329" s="109"/>
      <c r="L329" s="109"/>
      <c r="M329" s="109"/>
      <c r="N329" s="149"/>
      <c r="O329" s="109"/>
      <c r="P329" s="152"/>
      <c r="Q329" s="152"/>
      <c r="R329" s="152"/>
      <c r="S329" s="152"/>
      <c r="T329" s="152"/>
      <c r="U329" s="152"/>
      <c r="V329" s="109"/>
      <c r="W329" s="109"/>
      <c r="X329" s="109"/>
      <c r="Y329" s="109"/>
      <c r="Z329" s="109"/>
      <c r="AA329" s="109"/>
      <c r="AB329" s="109"/>
      <c r="AC329" s="109"/>
      <c r="AD329" s="109"/>
      <c r="AE329" s="109"/>
      <c r="AF329" s="109"/>
      <c r="AG329" s="109"/>
      <c r="AH329" s="109"/>
      <c r="AI329" s="109"/>
      <c r="AJ329" s="109"/>
      <c r="AK329" s="109"/>
      <c r="AL329" s="109"/>
      <c r="AM329" s="109"/>
      <c r="AN329" s="109"/>
      <c r="AO329" s="109"/>
      <c r="AP329" s="109"/>
      <c r="AQ329" s="109"/>
      <c r="AR329" s="109"/>
      <c r="AS329" s="109"/>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c r="CC329" s="109"/>
      <c r="CD329" s="109"/>
    </row>
    <row r="330" spans="1:82" s="153" customFormat="1">
      <c r="A330" s="109"/>
      <c r="B330" s="109"/>
      <c r="C330" s="109"/>
      <c r="D330" s="109"/>
      <c r="E330" s="109"/>
      <c r="F330" s="103"/>
      <c r="G330" s="103"/>
      <c r="H330" s="109"/>
      <c r="I330" s="109"/>
      <c r="J330" s="109"/>
      <c r="K330" s="109"/>
      <c r="L330" s="109"/>
      <c r="M330" s="109"/>
      <c r="N330" s="149"/>
      <c r="O330" s="109"/>
      <c r="P330" s="152"/>
      <c r="Q330" s="152"/>
      <c r="R330" s="152"/>
      <c r="S330" s="152"/>
      <c r="T330" s="152"/>
      <c r="U330" s="152"/>
      <c r="V330" s="109"/>
      <c r="W330" s="109"/>
      <c r="X330" s="109"/>
      <c r="Y330" s="109"/>
      <c r="Z330" s="109"/>
      <c r="AA330" s="109"/>
      <c r="AB330" s="109"/>
      <c r="AC330" s="109"/>
      <c r="AD330" s="109"/>
      <c r="AE330" s="109"/>
      <c r="AF330" s="109"/>
      <c r="AG330" s="109"/>
      <c r="AH330" s="109"/>
      <c r="AI330" s="109"/>
      <c r="AJ330" s="109"/>
      <c r="AK330" s="109"/>
      <c r="AL330" s="109"/>
      <c r="AM330" s="109"/>
      <c r="AN330" s="109"/>
      <c r="AO330" s="109"/>
      <c r="AP330" s="109"/>
      <c r="AQ330" s="109"/>
      <c r="AR330" s="109"/>
      <c r="AS330" s="109"/>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c r="CC330" s="109"/>
      <c r="CD330" s="109"/>
    </row>
    <row r="331" spans="1:82" s="153" customFormat="1">
      <c r="A331" s="109"/>
      <c r="B331" s="109"/>
      <c r="C331" s="109"/>
      <c r="D331" s="109"/>
      <c r="E331" s="109"/>
      <c r="F331" s="103"/>
      <c r="G331" s="103"/>
      <c r="H331" s="109"/>
      <c r="I331" s="109"/>
      <c r="J331" s="109"/>
      <c r="K331" s="109"/>
      <c r="L331" s="109"/>
      <c r="M331" s="109"/>
      <c r="N331" s="149"/>
      <c r="O331" s="109"/>
      <c r="P331" s="152"/>
      <c r="Q331" s="152"/>
      <c r="R331" s="152"/>
      <c r="S331" s="152"/>
      <c r="T331" s="152"/>
      <c r="U331" s="152"/>
      <c r="V331" s="109"/>
      <c r="W331" s="109"/>
      <c r="X331" s="109"/>
      <c r="Y331" s="109"/>
      <c r="Z331" s="109"/>
      <c r="AA331" s="109"/>
      <c r="AB331" s="109"/>
      <c r="AC331" s="109"/>
      <c r="AD331" s="109"/>
      <c r="AE331" s="109"/>
      <c r="AF331" s="109"/>
      <c r="AG331" s="109"/>
      <c r="AH331" s="109"/>
      <c r="AI331" s="109"/>
      <c r="AJ331" s="109"/>
      <c r="AK331" s="109"/>
      <c r="AL331" s="109"/>
      <c r="AM331" s="109"/>
      <c r="AN331" s="109"/>
      <c r="AO331" s="109"/>
      <c r="AP331" s="109"/>
      <c r="AQ331" s="109"/>
      <c r="AR331" s="109"/>
      <c r="AS331" s="109"/>
      <c r="AT331" s="109"/>
      <c r="AU331" s="109"/>
      <c r="AV331" s="109"/>
      <c r="AW331" s="109"/>
      <c r="AX331" s="109"/>
      <c r="AY331" s="109"/>
      <c r="AZ331" s="109"/>
      <c r="BA331" s="109"/>
      <c r="BB331" s="109"/>
      <c r="BC331" s="109"/>
      <c r="BD331" s="109"/>
      <c r="BE331" s="109"/>
      <c r="BF331" s="109"/>
      <c r="BG331" s="109"/>
      <c r="BH331" s="109"/>
      <c r="BI331" s="109"/>
      <c r="BJ331" s="109"/>
      <c r="BK331" s="109"/>
      <c r="BL331" s="109"/>
      <c r="BM331" s="109"/>
      <c r="BN331" s="109"/>
      <c r="BO331" s="109"/>
      <c r="BP331" s="109"/>
      <c r="BQ331" s="109"/>
      <c r="BR331" s="109"/>
      <c r="BS331" s="109"/>
      <c r="BT331" s="109"/>
      <c r="BU331" s="109"/>
      <c r="BV331" s="109"/>
      <c r="BW331" s="109"/>
      <c r="BX331" s="109"/>
      <c r="BY331" s="109"/>
      <c r="BZ331" s="109"/>
      <c r="CA331" s="109"/>
      <c r="CB331" s="109"/>
      <c r="CC331" s="109"/>
      <c r="CD331" s="109"/>
    </row>
    <row r="332" spans="1:82" s="153" customFormat="1">
      <c r="A332" s="109"/>
      <c r="B332" s="109"/>
      <c r="C332" s="109"/>
      <c r="D332" s="109"/>
      <c r="E332" s="109"/>
      <c r="F332" s="103"/>
      <c r="G332" s="103"/>
      <c r="H332" s="109"/>
      <c r="I332" s="109"/>
      <c r="J332" s="109"/>
      <c r="K332" s="109"/>
      <c r="L332" s="109"/>
      <c r="M332" s="109"/>
      <c r="N332" s="149"/>
      <c r="O332" s="109"/>
      <c r="P332" s="152"/>
      <c r="Q332" s="152"/>
      <c r="R332" s="152"/>
      <c r="S332" s="152"/>
      <c r="T332" s="152"/>
      <c r="U332" s="152"/>
      <c r="V332" s="109"/>
      <c r="W332" s="109"/>
      <c r="X332" s="109"/>
      <c r="Y332" s="109"/>
      <c r="Z332" s="109"/>
      <c r="AA332" s="109"/>
      <c r="AB332" s="109"/>
      <c r="AC332" s="109"/>
      <c r="AD332" s="109"/>
      <c r="AE332" s="109"/>
      <c r="AF332" s="109"/>
      <c r="AG332" s="109"/>
      <c r="AH332" s="109"/>
      <c r="AI332" s="109"/>
      <c r="AJ332" s="109"/>
      <c r="AK332" s="109"/>
      <c r="AL332" s="109"/>
      <c r="AM332" s="109"/>
      <c r="AN332" s="109"/>
      <c r="AO332" s="109"/>
      <c r="AP332" s="109"/>
      <c r="AQ332" s="109"/>
      <c r="AR332" s="109"/>
      <c r="AS332" s="109"/>
      <c r="AT332" s="109"/>
      <c r="AU332" s="109"/>
      <c r="AV332" s="109"/>
      <c r="AW332" s="109"/>
      <c r="AX332" s="109"/>
      <c r="AY332" s="109"/>
      <c r="AZ332" s="109"/>
      <c r="BA332" s="109"/>
      <c r="BB332" s="109"/>
      <c r="BC332" s="109"/>
      <c r="BD332" s="109"/>
      <c r="BE332" s="109"/>
      <c r="BF332" s="109"/>
      <c r="BG332" s="109"/>
      <c r="BH332" s="109"/>
      <c r="BI332" s="109"/>
      <c r="BJ332" s="109"/>
      <c r="BK332" s="109"/>
      <c r="BL332" s="109"/>
      <c r="BM332" s="109"/>
      <c r="BN332" s="109"/>
      <c r="BO332" s="109"/>
      <c r="BP332" s="109"/>
      <c r="BQ332" s="109"/>
      <c r="BR332" s="109"/>
      <c r="BS332" s="109"/>
      <c r="BT332" s="109"/>
      <c r="BU332" s="109"/>
      <c r="BV332" s="109"/>
      <c r="BW332" s="109"/>
      <c r="BX332" s="109"/>
      <c r="BY332" s="109"/>
      <c r="BZ332" s="109"/>
      <c r="CA332" s="109"/>
      <c r="CB332" s="109"/>
      <c r="CC332" s="109"/>
      <c r="CD332" s="109"/>
    </row>
    <row r="333" spans="1:82" s="153" customFormat="1">
      <c r="A333" s="109"/>
      <c r="B333" s="109"/>
      <c r="C333" s="109"/>
      <c r="D333" s="109"/>
      <c r="E333" s="109"/>
      <c r="F333" s="103"/>
      <c r="G333" s="103"/>
      <c r="H333" s="109"/>
      <c r="I333" s="109"/>
      <c r="J333" s="109"/>
      <c r="K333" s="109"/>
      <c r="L333" s="109"/>
      <c r="M333" s="109"/>
      <c r="N333" s="149"/>
      <c r="O333" s="109"/>
      <c r="P333" s="152"/>
      <c r="Q333" s="152"/>
      <c r="R333" s="152"/>
      <c r="S333" s="152"/>
      <c r="T333" s="152"/>
      <c r="U333" s="152"/>
      <c r="V333" s="109"/>
      <c r="W333" s="109"/>
      <c r="X333" s="109"/>
      <c r="Y333" s="109"/>
      <c r="Z333" s="109"/>
      <c r="AA333" s="109"/>
      <c r="AB333" s="109"/>
      <c r="AC333" s="109"/>
      <c r="AD333" s="109"/>
      <c r="AE333" s="109"/>
      <c r="AF333" s="109"/>
      <c r="AG333" s="109"/>
      <c r="AH333" s="109"/>
      <c r="AI333" s="109"/>
      <c r="AJ333" s="109"/>
      <c r="AK333" s="109"/>
      <c r="AL333" s="109"/>
      <c r="AM333" s="109"/>
      <c r="AN333" s="109"/>
      <c r="AO333" s="109"/>
      <c r="AP333" s="109"/>
      <c r="AQ333" s="109"/>
      <c r="AR333" s="109"/>
      <c r="AS333" s="109"/>
      <c r="AT333" s="109"/>
      <c r="AU333" s="109"/>
      <c r="AV333" s="109"/>
      <c r="AW333" s="109"/>
      <c r="AX333" s="109"/>
      <c r="AY333" s="109"/>
      <c r="AZ333" s="109"/>
      <c r="BA333" s="109"/>
      <c r="BB333" s="109"/>
      <c r="BC333" s="109"/>
      <c r="BD333" s="109"/>
      <c r="BE333" s="109"/>
      <c r="BF333" s="109"/>
      <c r="BG333" s="109"/>
      <c r="BH333" s="109"/>
      <c r="BI333" s="109"/>
      <c r="BJ333" s="109"/>
      <c r="BK333" s="109"/>
      <c r="BL333" s="109"/>
      <c r="BM333" s="109"/>
      <c r="BN333" s="109"/>
      <c r="BO333" s="109"/>
      <c r="BP333" s="109"/>
      <c r="BQ333" s="109"/>
      <c r="BR333" s="109"/>
      <c r="BS333" s="109"/>
      <c r="BT333" s="109"/>
      <c r="BU333" s="109"/>
      <c r="BV333" s="109"/>
      <c r="BW333" s="109"/>
      <c r="BX333" s="109"/>
      <c r="BY333" s="109"/>
      <c r="BZ333" s="109"/>
      <c r="CA333" s="109"/>
      <c r="CB333" s="109"/>
      <c r="CC333" s="109"/>
      <c r="CD333" s="109"/>
    </row>
    <row r="334" spans="1:82" s="153" customFormat="1">
      <c r="A334" s="109"/>
      <c r="B334" s="109"/>
      <c r="C334" s="109"/>
      <c r="D334" s="109"/>
      <c r="E334" s="109"/>
      <c r="F334" s="103"/>
      <c r="G334" s="103"/>
      <c r="H334" s="109"/>
      <c r="I334" s="109"/>
      <c r="J334" s="109"/>
      <c r="K334" s="109"/>
      <c r="L334" s="109"/>
      <c r="M334" s="109"/>
      <c r="N334" s="149"/>
      <c r="O334" s="109"/>
      <c r="P334" s="152"/>
      <c r="Q334" s="152"/>
      <c r="R334" s="152"/>
      <c r="S334" s="152"/>
      <c r="T334" s="152"/>
      <c r="U334" s="152"/>
      <c r="V334" s="109"/>
      <c r="W334" s="109"/>
      <c r="X334" s="109"/>
      <c r="Y334" s="109"/>
      <c r="Z334" s="109"/>
      <c r="AA334" s="109"/>
      <c r="AB334" s="109"/>
      <c r="AC334" s="109"/>
      <c r="AD334" s="109"/>
      <c r="AE334" s="109"/>
      <c r="AF334" s="109"/>
      <c r="AG334" s="109"/>
      <c r="AH334" s="109"/>
      <c r="AI334" s="109"/>
      <c r="AJ334" s="109"/>
      <c r="AK334" s="109"/>
      <c r="AL334" s="109"/>
      <c r="AM334" s="109"/>
      <c r="AN334" s="109"/>
      <c r="AO334" s="109"/>
      <c r="AP334" s="109"/>
      <c r="AQ334" s="109"/>
      <c r="AR334" s="109"/>
      <c r="AS334" s="109"/>
      <c r="AT334" s="109"/>
      <c r="AU334" s="109"/>
      <c r="AV334" s="109"/>
      <c r="AW334" s="109"/>
      <c r="AX334" s="109"/>
      <c r="AY334" s="109"/>
      <c r="AZ334" s="109"/>
      <c r="BA334" s="109"/>
      <c r="BB334" s="109"/>
      <c r="BC334" s="109"/>
      <c r="BD334" s="109"/>
      <c r="BE334" s="109"/>
      <c r="BF334" s="109"/>
      <c r="BG334" s="109"/>
      <c r="BH334" s="109"/>
      <c r="BI334" s="109"/>
      <c r="BJ334" s="109"/>
      <c r="BK334" s="109"/>
      <c r="BL334" s="109"/>
      <c r="BM334" s="109"/>
      <c r="BN334" s="109"/>
      <c r="BO334" s="109"/>
      <c r="BP334" s="109"/>
      <c r="BQ334" s="109"/>
      <c r="BR334" s="109"/>
      <c r="BS334" s="109"/>
      <c r="BT334" s="109"/>
      <c r="BU334" s="109"/>
      <c r="BV334" s="109"/>
      <c r="BW334" s="109"/>
      <c r="BX334" s="109"/>
      <c r="BY334" s="109"/>
      <c r="BZ334" s="109"/>
      <c r="CA334" s="109"/>
      <c r="CB334" s="109"/>
      <c r="CC334" s="109"/>
      <c r="CD334" s="109"/>
    </row>
    <row r="335" spans="1:82" s="153" customFormat="1">
      <c r="A335" s="109"/>
      <c r="B335" s="109"/>
      <c r="C335" s="109"/>
      <c r="D335" s="109"/>
      <c r="E335" s="109"/>
      <c r="F335" s="103"/>
      <c r="G335" s="103"/>
      <c r="H335" s="109"/>
      <c r="I335" s="109"/>
      <c r="J335" s="109"/>
      <c r="K335" s="109"/>
      <c r="L335" s="109"/>
      <c r="M335" s="109"/>
      <c r="N335" s="149"/>
      <c r="O335" s="109"/>
      <c r="P335" s="152"/>
      <c r="Q335" s="152"/>
      <c r="R335" s="152"/>
      <c r="S335" s="152"/>
      <c r="T335" s="152"/>
      <c r="U335" s="152"/>
      <c r="V335" s="109"/>
      <c r="W335" s="109"/>
      <c r="X335" s="109"/>
      <c r="Y335" s="109"/>
      <c r="Z335" s="109"/>
      <c r="AA335" s="109"/>
      <c r="AB335" s="109"/>
      <c r="AC335" s="109"/>
      <c r="AD335" s="109"/>
      <c r="AE335" s="109"/>
      <c r="AF335" s="109"/>
      <c r="AG335" s="109"/>
      <c r="AH335" s="109"/>
      <c r="AI335" s="109"/>
      <c r="AJ335" s="109"/>
      <c r="AK335" s="109"/>
      <c r="AL335" s="109"/>
      <c r="AM335" s="109"/>
      <c r="AN335" s="109"/>
      <c r="AO335" s="109"/>
      <c r="AP335" s="109"/>
      <c r="AQ335" s="109"/>
      <c r="AR335" s="109"/>
      <c r="AS335" s="109"/>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c r="CC335" s="109"/>
      <c r="CD335" s="109"/>
    </row>
    <row r="336" spans="1:82" s="153" customFormat="1">
      <c r="A336" s="109"/>
      <c r="B336" s="109"/>
      <c r="C336" s="109"/>
      <c r="D336" s="109"/>
      <c r="E336" s="109"/>
      <c r="F336" s="103"/>
      <c r="G336" s="103"/>
      <c r="H336" s="109"/>
      <c r="I336" s="109"/>
      <c r="J336" s="109"/>
      <c r="K336" s="109"/>
      <c r="L336" s="109"/>
      <c r="M336" s="109"/>
      <c r="N336" s="149"/>
      <c r="O336" s="109"/>
      <c r="P336" s="152"/>
      <c r="Q336" s="152"/>
      <c r="R336" s="152"/>
      <c r="S336" s="152"/>
      <c r="T336" s="152"/>
      <c r="U336" s="152"/>
      <c r="V336" s="109"/>
      <c r="W336" s="109"/>
      <c r="X336" s="109"/>
      <c r="Y336" s="109"/>
      <c r="Z336" s="109"/>
      <c r="AA336" s="109"/>
      <c r="AB336" s="109"/>
      <c r="AC336" s="109"/>
      <c r="AD336" s="109"/>
      <c r="AE336" s="109"/>
      <c r="AF336" s="109"/>
      <c r="AG336" s="109"/>
      <c r="AH336" s="109"/>
      <c r="AI336" s="109"/>
      <c r="AJ336" s="109"/>
      <c r="AK336" s="109"/>
      <c r="AL336" s="109"/>
      <c r="AM336" s="109"/>
      <c r="AN336" s="109"/>
      <c r="AO336" s="109"/>
      <c r="AP336" s="109"/>
      <c r="AQ336" s="109"/>
      <c r="AR336" s="109"/>
      <c r="AS336" s="109"/>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c r="CC336" s="109"/>
      <c r="CD336" s="109"/>
    </row>
    <row r="337" spans="1:82" s="153" customFormat="1">
      <c r="A337" s="109"/>
      <c r="B337" s="109"/>
      <c r="C337" s="109"/>
      <c r="D337" s="109"/>
      <c r="E337" s="109"/>
      <c r="F337" s="103"/>
      <c r="G337" s="103"/>
      <c r="H337" s="109"/>
      <c r="I337" s="109"/>
      <c r="J337" s="109"/>
      <c r="K337" s="109"/>
      <c r="L337" s="109"/>
      <c r="M337" s="109"/>
      <c r="N337" s="149"/>
      <c r="O337" s="109"/>
      <c r="P337" s="152"/>
      <c r="Q337" s="152"/>
      <c r="R337" s="152"/>
      <c r="S337" s="152"/>
      <c r="T337" s="152"/>
      <c r="U337" s="152"/>
      <c r="V337" s="109"/>
      <c r="W337" s="109"/>
      <c r="X337" s="109"/>
      <c r="Y337" s="109"/>
      <c r="Z337" s="109"/>
      <c r="AA337" s="109"/>
      <c r="AB337" s="109"/>
      <c r="AC337" s="109"/>
      <c r="AD337" s="109"/>
      <c r="AE337" s="109"/>
      <c r="AF337" s="109"/>
      <c r="AG337" s="109"/>
      <c r="AH337" s="109"/>
      <c r="AI337" s="109"/>
      <c r="AJ337" s="109"/>
      <c r="AK337" s="109"/>
      <c r="AL337" s="109"/>
      <c r="AM337" s="109"/>
      <c r="AN337" s="109"/>
      <c r="AO337" s="109"/>
      <c r="AP337" s="109"/>
      <c r="AQ337" s="109"/>
      <c r="AR337" s="109"/>
      <c r="AS337" s="109"/>
      <c r="AT337" s="109"/>
      <c r="AU337" s="109"/>
      <c r="AV337" s="109"/>
      <c r="AW337" s="109"/>
      <c r="AX337" s="109"/>
      <c r="AY337" s="109"/>
      <c r="AZ337" s="109"/>
      <c r="BA337" s="109"/>
      <c r="BB337" s="109"/>
      <c r="BC337" s="109"/>
      <c r="BD337" s="109"/>
      <c r="BE337" s="109"/>
      <c r="BF337" s="109"/>
      <c r="BG337" s="109"/>
      <c r="BH337" s="109"/>
      <c r="BI337" s="109"/>
      <c r="BJ337" s="109"/>
      <c r="BK337" s="109"/>
      <c r="BL337" s="109"/>
      <c r="BM337" s="109"/>
      <c r="BN337" s="109"/>
      <c r="BO337" s="109"/>
      <c r="BP337" s="109"/>
      <c r="BQ337" s="109"/>
      <c r="BR337" s="109"/>
      <c r="BS337" s="109"/>
      <c r="BT337" s="109"/>
      <c r="BU337" s="109"/>
      <c r="BV337" s="109"/>
      <c r="BW337" s="109"/>
      <c r="BX337" s="109"/>
      <c r="BY337" s="109"/>
      <c r="BZ337" s="109"/>
      <c r="CA337" s="109"/>
      <c r="CB337" s="109"/>
      <c r="CC337" s="109"/>
      <c r="CD337" s="109"/>
    </row>
    <row r="338" spans="1:82" s="153" customFormat="1">
      <c r="A338" s="109"/>
      <c r="B338" s="109"/>
      <c r="C338" s="109"/>
      <c r="D338" s="109"/>
      <c r="E338" s="109"/>
      <c r="F338" s="103"/>
      <c r="G338" s="103"/>
      <c r="H338" s="109"/>
      <c r="I338" s="109"/>
      <c r="J338" s="109"/>
      <c r="K338" s="109"/>
      <c r="L338" s="109"/>
      <c r="M338" s="109"/>
      <c r="N338" s="149"/>
      <c r="O338" s="109"/>
      <c r="P338" s="152"/>
      <c r="Q338" s="152"/>
      <c r="R338" s="152"/>
      <c r="S338" s="152"/>
      <c r="T338" s="152"/>
      <c r="U338" s="152"/>
      <c r="V338" s="109"/>
      <c r="W338" s="109"/>
      <c r="X338" s="109"/>
      <c r="Y338" s="109"/>
      <c r="Z338" s="109"/>
      <c r="AA338" s="109"/>
      <c r="AB338" s="109"/>
      <c r="AC338" s="109"/>
      <c r="AD338" s="109"/>
      <c r="AE338" s="109"/>
      <c r="AF338" s="109"/>
      <c r="AG338" s="109"/>
      <c r="AH338" s="109"/>
      <c r="AI338" s="109"/>
      <c r="AJ338" s="109"/>
      <c r="AK338" s="109"/>
      <c r="AL338" s="109"/>
      <c r="AM338" s="109"/>
      <c r="AN338" s="109"/>
      <c r="AO338" s="109"/>
      <c r="AP338" s="109"/>
      <c r="AQ338" s="109"/>
      <c r="AR338" s="109"/>
      <c r="AS338" s="109"/>
      <c r="AT338" s="109"/>
      <c r="AU338" s="109"/>
      <c r="AV338" s="109"/>
      <c r="AW338" s="109"/>
      <c r="AX338" s="109"/>
      <c r="AY338" s="109"/>
      <c r="AZ338" s="109"/>
      <c r="BA338" s="109"/>
      <c r="BB338" s="109"/>
      <c r="BC338" s="109"/>
      <c r="BD338" s="109"/>
      <c r="BE338" s="109"/>
      <c r="BF338" s="109"/>
      <c r="BG338" s="109"/>
      <c r="BH338" s="109"/>
      <c r="BI338" s="109"/>
      <c r="BJ338" s="109"/>
      <c r="BK338" s="109"/>
      <c r="BL338" s="109"/>
      <c r="BM338" s="109"/>
      <c r="BN338" s="109"/>
      <c r="BO338" s="109"/>
      <c r="BP338" s="109"/>
      <c r="BQ338" s="109"/>
      <c r="BR338" s="109"/>
      <c r="BS338" s="109"/>
      <c r="BT338" s="109"/>
      <c r="BU338" s="109"/>
      <c r="BV338" s="109"/>
      <c r="BW338" s="109"/>
      <c r="BX338" s="109"/>
      <c r="BY338" s="109"/>
      <c r="BZ338" s="109"/>
      <c r="CA338" s="109"/>
      <c r="CB338" s="109"/>
      <c r="CC338" s="109"/>
      <c r="CD338" s="109"/>
    </row>
    <row r="339" spans="1:82" s="153" customFormat="1">
      <c r="A339" s="109"/>
      <c r="B339" s="109"/>
      <c r="C339" s="109"/>
      <c r="D339" s="109"/>
      <c r="E339" s="109"/>
      <c r="F339" s="103"/>
      <c r="G339" s="103"/>
      <c r="H339" s="109"/>
      <c r="I339" s="109"/>
      <c r="J339" s="109"/>
      <c r="K339" s="109"/>
      <c r="L339" s="109"/>
      <c r="M339" s="109"/>
      <c r="N339" s="149"/>
      <c r="O339" s="109"/>
      <c r="P339" s="152"/>
      <c r="Q339" s="152"/>
      <c r="R339" s="152"/>
      <c r="S339" s="152"/>
      <c r="T339" s="152"/>
      <c r="U339" s="152"/>
      <c r="V339" s="109"/>
      <c r="W339" s="109"/>
      <c r="X339" s="109"/>
      <c r="Y339" s="109"/>
      <c r="Z339" s="109"/>
      <c r="AA339" s="109"/>
      <c r="AB339" s="109"/>
      <c r="AC339" s="109"/>
      <c r="AD339" s="109"/>
      <c r="AE339" s="109"/>
      <c r="AF339" s="109"/>
      <c r="AG339" s="109"/>
      <c r="AH339" s="109"/>
      <c r="AI339" s="109"/>
      <c r="AJ339" s="109"/>
      <c r="AK339" s="109"/>
      <c r="AL339" s="109"/>
      <c r="AM339" s="109"/>
      <c r="AN339" s="109"/>
      <c r="AO339" s="109"/>
      <c r="AP339" s="109"/>
      <c r="AQ339" s="109"/>
      <c r="AR339" s="109"/>
      <c r="AS339" s="109"/>
      <c r="AT339" s="109"/>
      <c r="AU339" s="109"/>
      <c r="AV339" s="109"/>
      <c r="AW339" s="109"/>
      <c r="AX339" s="109"/>
      <c r="AY339" s="109"/>
      <c r="AZ339" s="109"/>
      <c r="BA339" s="109"/>
      <c r="BB339" s="109"/>
      <c r="BC339" s="109"/>
      <c r="BD339" s="109"/>
      <c r="BE339" s="109"/>
      <c r="BF339" s="109"/>
      <c r="BG339" s="109"/>
      <c r="BH339" s="109"/>
      <c r="BI339" s="109"/>
      <c r="BJ339" s="109"/>
      <c r="BK339" s="109"/>
      <c r="BL339" s="109"/>
      <c r="BM339" s="109"/>
      <c r="BN339" s="109"/>
      <c r="BO339" s="109"/>
      <c r="BP339" s="109"/>
      <c r="BQ339" s="109"/>
      <c r="BR339" s="109"/>
      <c r="BS339" s="109"/>
      <c r="BT339" s="109"/>
      <c r="BU339" s="109"/>
      <c r="BV339" s="109"/>
      <c r="BW339" s="109"/>
      <c r="BX339" s="109"/>
      <c r="BY339" s="109"/>
      <c r="BZ339" s="109"/>
      <c r="CA339" s="109"/>
      <c r="CB339" s="109"/>
      <c r="CC339" s="109"/>
      <c r="CD339" s="109"/>
    </row>
    <row r="340" spans="1:82" s="153" customFormat="1">
      <c r="A340" s="109"/>
      <c r="B340" s="109"/>
      <c r="C340" s="109"/>
      <c r="D340" s="109"/>
      <c r="E340" s="109"/>
      <c r="F340" s="103"/>
      <c r="G340" s="103"/>
      <c r="H340" s="109"/>
      <c r="I340" s="109"/>
      <c r="J340" s="109"/>
      <c r="K340" s="109"/>
      <c r="L340" s="109"/>
      <c r="M340" s="109"/>
      <c r="N340" s="149"/>
      <c r="O340" s="109"/>
      <c r="P340" s="152"/>
      <c r="Q340" s="152"/>
      <c r="R340" s="152"/>
      <c r="S340" s="152"/>
      <c r="T340" s="152"/>
      <c r="U340" s="152"/>
      <c r="V340" s="109"/>
      <c r="W340" s="109"/>
      <c r="X340" s="109"/>
      <c r="Y340" s="109"/>
      <c r="Z340" s="109"/>
      <c r="AA340" s="109"/>
      <c r="AB340" s="109"/>
      <c r="AC340" s="109"/>
      <c r="AD340" s="109"/>
      <c r="AE340" s="109"/>
      <c r="AF340" s="109"/>
      <c r="AG340" s="109"/>
      <c r="AH340" s="109"/>
      <c r="AI340" s="109"/>
      <c r="AJ340" s="109"/>
      <c r="AK340" s="109"/>
      <c r="AL340" s="109"/>
      <c r="AM340" s="109"/>
      <c r="AN340" s="109"/>
      <c r="AO340" s="109"/>
      <c r="AP340" s="109"/>
      <c r="AQ340" s="109"/>
      <c r="AR340" s="109"/>
      <c r="AS340" s="109"/>
      <c r="AT340" s="109"/>
      <c r="AU340" s="109"/>
      <c r="AV340" s="109"/>
      <c r="AW340" s="109"/>
      <c r="AX340" s="109"/>
      <c r="AY340" s="109"/>
      <c r="AZ340" s="109"/>
      <c r="BA340" s="109"/>
      <c r="BB340" s="109"/>
      <c r="BC340" s="109"/>
      <c r="BD340" s="109"/>
      <c r="BE340" s="109"/>
      <c r="BF340" s="109"/>
      <c r="BG340" s="109"/>
      <c r="BH340" s="109"/>
      <c r="BI340" s="109"/>
      <c r="BJ340" s="109"/>
      <c r="BK340" s="109"/>
      <c r="BL340" s="109"/>
      <c r="BM340" s="109"/>
      <c r="BN340" s="109"/>
      <c r="BO340" s="109"/>
      <c r="BP340" s="109"/>
      <c r="BQ340" s="109"/>
      <c r="BR340" s="109"/>
      <c r="BS340" s="109"/>
      <c r="BT340" s="109"/>
      <c r="BU340" s="109"/>
      <c r="BV340" s="109"/>
      <c r="BW340" s="109"/>
      <c r="BX340" s="109"/>
      <c r="BY340" s="109"/>
      <c r="BZ340" s="109"/>
      <c r="CA340" s="109"/>
      <c r="CB340" s="109"/>
      <c r="CC340" s="109"/>
      <c r="CD340" s="109"/>
    </row>
    <row r="341" spans="1:82" s="153" customFormat="1">
      <c r="A341" s="109"/>
      <c r="B341" s="109"/>
      <c r="C341" s="109"/>
      <c r="D341" s="109"/>
      <c r="E341" s="109"/>
      <c r="F341" s="103"/>
      <c r="G341" s="103"/>
      <c r="H341" s="109"/>
      <c r="I341" s="109"/>
      <c r="J341" s="109"/>
      <c r="K341" s="109"/>
      <c r="L341" s="109"/>
      <c r="M341" s="109"/>
      <c r="N341" s="149"/>
      <c r="O341" s="109"/>
      <c r="P341" s="152"/>
      <c r="Q341" s="152"/>
      <c r="R341" s="152"/>
      <c r="S341" s="152"/>
      <c r="T341" s="152"/>
      <c r="U341" s="152"/>
      <c r="V341" s="109"/>
      <c r="W341" s="109"/>
      <c r="X341" s="109"/>
      <c r="Y341" s="109"/>
      <c r="Z341" s="109"/>
      <c r="AA341" s="109"/>
      <c r="AB341" s="109"/>
      <c r="AC341" s="109"/>
      <c r="AD341" s="109"/>
      <c r="AE341" s="109"/>
      <c r="AF341" s="109"/>
      <c r="AG341" s="109"/>
      <c r="AH341" s="109"/>
      <c r="AI341" s="109"/>
      <c r="AJ341" s="109"/>
      <c r="AK341" s="109"/>
      <c r="AL341" s="109"/>
      <c r="AM341" s="109"/>
      <c r="AN341" s="109"/>
      <c r="AO341" s="109"/>
      <c r="AP341" s="109"/>
      <c r="AQ341" s="109"/>
      <c r="AR341" s="109"/>
      <c r="AS341" s="109"/>
      <c r="AT341" s="109"/>
      <c r="AU341" s="109"/>
      <c r="AV341" s="109"/>
      <c r="AW341" s="109"/>
      <c r="AX341" s="109"/>
      <c r="AY341" s="109"/>
      <c r="AZ341" s="109"/>
      <c r="BA341" s="109"/>
      <c r="BB341" s="109"/>
      <c r="BC341" s="109"/>
      <c r="BD341" s="109"/>
      <c r="BE341" s="109"/>
      <c r="BF341" s="109"/>
      <c r="BG341" s="109"/>
      <c r="BH341" s="109"/>
      <c r="BI341" s="109"/>
      <c r="BJ341" s="109"/>
      <c r="BK341" s="109"/>
      <c r="BL341" s="109"/>
      <c r="BM341" s="109"/>
      <c r="BN341" s="109"/>
      <c r="BO341" s="109"/>
      <c r="BP341" s="109"/>
      <c r="BQ341" s="109"/>
      <c r="BR341" s="109"/>
      <c r="BS341" s="109"/>
      <c r="BT341" s="109"/>
      <c r="BU341" s="109"/>
      <c r="BV341" s="109"/>
      <c r="BW341" s="109"/>
      <c r="BX341" s="109"/>
      <c r="BY341" s="109"/>
      <c r="BZ341" s="109"/>
      <c r="CA341" s="109"/>
      <c r="CB341" s="109"/>
      <c r="CC341" s="109"/>
      <c r="CD341" s="109"/>
    </row>
    <row r="342" spans="1:82" s="153" customFormat="1">
      <c r="A342" s="109"/>
      <c r="B342" s="109"/>
      <c r="C342" s="109"/>
      <c r="D342" s="109"/>
      <c r="E342" s="109"/>
      <c r="F342" s="103"/>
      <c r="G342" s="103"/>
      <c r="H342" s="109"/>
      <c r="I342" s="109"/>
      <c r="J342" s="109"/>
      <c r="K342" s="109"/>
      <c r="L342" s="109"/>
      <c r="M342" s="109"/>
      <c r="N342" s="149"/>
      <c r="O342" s="109"/>
      <c r="P342" s="152"/>
      <c r="Q342" s="152"/>
      <c r="R342" s="152"/>
      <c r="S342" s="152"/>
      <c r="T342" s="152"/>
      <c r="U342" s="152"/>
      <c r="V342" s="109"/>
      <c r="W342" s="109"/>
      <c r="X342" s="109"/>
      <c r="Y342" s="109"/>
      <c r="Z342" s="109"/>
      <c r="AA342" s="109"/>
      <c r="AB342" s="109"/>
      <c r="AC342" s="109"/>
      <c r="AD342" s="109"/>
      <c r="AE342" s="109"/>
      <c r="AF342" s="109"/>
      <c r="AG342" s="109"/>
      <c r="AH342" s="109"/>
      <c r="AI342" s="109"/>
      <c r="AJ342" s="109"/>
      <c r="AK342" s="109"/>
      <c r="AL342" s="109"/>
      <c r="AM342" s="109"/>
      <c r="AN342" s="109"/>
      <c r="AO342" s="109"/>
      <c r="AP342" s="109"/>
      <c r="AQ342" s="109"/>
      <c r="AR342" s="109"/>
      <c r="AS342" s="109"/>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c r="CC342" s="109"/>
      <c r="CD342" s="109"/>
    </row>
    <row r="343" spans="1:82" s="153" customFormat="1">
      <c r="A343" s="109"/>
      <c r="B343" s="109"/>
      <c r="C343" s="109"/>
      <c r="D343" s="109"/>
      <c r="E343" s="109"/>
      <c r="F343" s="103"/>
      <c r="G343" s="103"/>
      <c r="H343" s="109"/>
      <c r="I343" s="109"/>
      <c r="J343" s="109"/>
      <c r="K343" s="109"/>
      <c r="L343" s="109"/>
      <c r="M343" s="109"/>
      <c r="N343" s="149"/>
      <c r="O343" s="109"/>
      <c r="P343" s="152"/>
      <c r="Q343" s="152"/>
      <c r="R343" s="152"/>
      <c r="S343" s="152"/>
      <c r="T343" s="152"/>
      <c r="U343" s="152"/>
      <c r="V343" s="109"/>
      <c r="W343" s="109"/>
      <c r="X343" s="109"/>
      <c r="Y343" s="109"/>
      <c r="Z343" s="109"/>
      <c r="AA343" s="109"/>
      <c r="AB343" s="109"/>
      <c r="AC343" s="109"/>
      <c r="AD343" s="109"/>
      <c r="AE343" s="109"/>
      <c r="AF343" s="109"/>
      <c r="AG343" s="109"/>
      <c r="AH343" s="109"/>
      <c r="AI343" s="109"/>
      <c r="AJ343" s="109"/>
      <c r="AK343" s="109"/>
      <c r="AL343" s="109"/>
      <c r="AM343" s="109"/>
      <c r="AN343" s="109"/>
      <c r="AO343" s="109"/>
      <c r="AP343" s="109"/>
      <c r="AQ343" s="109"/>
      <c r="AR343" s="109"/>
      <c r="AS343" s="109"/>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c r="CC343" s="109"/>
      <c r="CD343" s="109"/>
    </row>
    <row r="344" spans="1:82" s="153" customFormat="1">
      <c r="A344" s="109"/>
      <c r="B344" s="109"/>
      <c r="C344" s="109"/>
      <c r="D344" s="109"/>
      <c r="E344" s="109"/>
      <c r="F344" s="103"/>
      <c r="G344" s="103"/>
      <c r="H344" s="109"/>
      <c r="I344" s="109"/>
      <c r="J344" s="109"/>
      <c r="K344" s="109"/>
      <c r="L344" s="109"/>
      <c r="M344" s="109"/>
      <c r="N344" s="149"/>
      <c r="O344" s="109"/>
      <c r="P344" s="152"/>
      <c r="Q344" s="152"/>
      <c r="R344" s="152"/>
      <c r="S344" s="152"/>
      <c r="T344" s="152"/>
      <c r="U344" s="152"/>
      <c r="V344" s="109"/>
      <c r="W344" s="109"/>
      <c r="X344" s="109"/>
      <c r="Y344" s="109"/>
      <c r="Z344" s="109"/>
      <c r="AA344" s="109"/>
      <c r="AB344" s="109"/>
      <c r="AC344" s="109"/>
      <c r="AD344" s="109"/>
      <c r="AE344" s="109"/>
      <c r="AF344" s="109"/>
      <c r="AG344" s="109"/>
      <c r="AH344" s="109"/>
      <c r="AI344" s="109"/>
      <c r="AJ344" s="109"/>
      <c r="AK344" s="109"/>
      <c r="AL344" s="109"/>
      <c r="AM344" s="109"/>
      <c r="AN344" s="109"/>
      <c r="AO344" s="109"/>
      <c r="AP344" s="109"/>
      <c r="AQ344" s="109"/>
      <c r="AR344" s="109"/>
      <c r="AS344" s="109"/>
      <c r="AT344" s="109"/>
      <c r="AU344" s="109"/>
      <c r="AV344" s="109"/>
      <c r="AW344" s="109"/>
      <c r="AX344" s="109"/>
      <c r="AY344" s="109"/>
      <c r="AZ344" s="109"/>
      <c r="BA344" s="109"/>
      <c r="BB344" s="109"/>
      <c r="BC344" s="109"/>
      <c r="BD344" s="109"/>
      <c r="BE344" s="109"/>
      <c r="BF344" s="109"/>
      <c r="BG344" s="109"/>
      <c r="BH344" s="109"/>
      <c r="BI344" s="109"/>
      <c r="BJ344" s="109"/>
      <c r="BK344" s="109"/>
      <c r="BL344" s="109"/>
      <c r="BM344" s="109"/>
      <c r="BN344" s="109"/>
      <c r="BO344" s="109"/>
      <c r="BP344" s="109"/>
      <c r="BQ344" s="109"/>
      <c r="BR344" s="109"/>
      <c r="BS344" s="109"/>
      <c r="BT344" s="109"/>
      <c r="BU344" s="109"/>
      <c r="BV344" s="109"/>
      <c r="BW344" s="109"/>
      <c r="BX344" s="109"/>
      <c r="BY344" s="109"/>
      <c r="BZ344" s="109"/>
      <c r="CA344" s="109"/>
      <c r="CB344" s="109"/>
      <c r="CC344" s="109"/>
      <c r="CD344" s="109"/>
    </row>
    <row r="345" spans="1:82" s="153" customFormat="1">
      <c r="A345" s="109"/>
      <c r="B345" s="109"/>
      <c r="C345" s="109"/>
      <c r="D345" s="109"/>
      <c r="E345" s="109"/>
      <c r="F345" s="103"/>
      <c r="G345" s="103"/>
      <c r="H345" s="109"/>
      <c r="I345" s="109"/>
      <c r="J345" s="109"/>
      <c r="K345" s="109"/>
      <c r="L345" s="109"/>
      <c r="M345" s="109"/>
      <c r="N345" s="149"/>
      <c r="O345" s="109"/>
      <c r="P345" s="152"/>
      <c r="Q345" s="152"/>
      <c r="R345" s="152"/>
      <c r="S345" s="152"/>
      <c r="T345" s="152"/>
      <c r="U345" s="152"/>
      <c r="V345" s="109"/>
      <c r="W345" s="109"/>
      <c r="X345" s="109"/>
      <c r="Y345" s="109"/>
      <c r="Z345" s="109"/>
      <c r="AA345" s="109"/>
      <c r="AB345" s="109"/>
      <c r="AC345" s="109"/>
      <c r="AD345" s="109"/>
      <c r="AE345" s="109"/>
      <c r="AF345" s="109"/>
      <c r="AG345" s="109"/>
      <c r="AH345" s="109"/>
      <c r="AI345" s="109"/>
      <c r="AJ345" s="109"/>
      <c r="AK345" s="109"/>
      <c r="AL345" s="109"/>
      <c r="AM345" s="109"/>
      <c r="AN345" s="109"/>
      <c r="AO345" s="109"/>
      <c r="AP345" s="109"/>
      <c r="AQ345" s="109"/>
      <c r="AR345" s="109"/>
      <c r="AS345" s="109"/>
      <c r="AT345" s="109"/>
      <c r="AU345" s="109"/>
      <c r="AV345" s="109"/>
      <c r="AW345" s="109"/>
      <c r="AX345" s="109"/>
      <c r="AY345" s="109"/>
      <c r="AZ345" s="109"/>
      <c r="BA345" s="109"/>
      <c r="BB345" s="109"/>
      <c r="BC345" s="109"/>
      <c r="BD345" s="109"/>
      <c r="BE345" s="109"/>
      <c r="BF345" s="109"/>
      <c r="BG345" s="109"/>
      <c r="BH345" s="109"/>
      <c r="BI345" s="109"/>
      <c r="BJ345" s="109"/>
      <c r="BK345" s="109"/>
      <c r="BL345" s="109"/>
      <c r="BM345" s="109"/>
      <c r="BN345" s="109"/>
      <c r="BO345" s="109"/>
      <c r="BP345" s="109"/>
      <c r="BQ345" s="109"/>
      <c r="BR345" s="109"/>
      <c r="BS345" s="109"/>
      <c r="BT345" s="109"/>
      <c r="BU345" s="109"/>
      <c r="BV345" s="109"/>
      <c r="BW345" s="109"/>
      <c r="BX345" s="109"/>
      <c r="BY345" s="109"/>
      <c r="BZ345" s="109"/>
      <c r="CA345" s="109"/>
      <c r="CB345" s="109"/>
      <c r="CC345" s="109"/>
      <c r="CD345" s="109"/>
    </row>
    <row r="346" spans="1:82" s="153" customFormat="1">
      <c r="A346" s="109"/>
      <c r="B346" s="109"/>
      <c r="C346" s="109"/>
      <c r="D346" s="109"/>
      <c r="E346" s="109"/>
      <c r="F346" s="103"/>
      <c r="G346" s="103"/>
      <c r="H346" s="109"/>
      <c r="I346" s="109"/>
      <c r="J346" s="109"/>
      <c r="K346" s="109"/>
      <c r="L346" s="109"/>
      <c r="M346" s="109"/>
      <c r="N346" s="149"/>
      <c r="O346" s="109"/>
      <c r="P346" s="152"/>
      <c r="Q346" s="152"/>
      <c r="R346" s="152"/>
      <c r="S346" s="152"/>
      <c r="T346" s="152"/>
      <c r="U346" s="152"/>
      <c r="V346" s="109"/>
      <c r="W346" s="109"/>
      <c r="X346" s="109"/>
      <c r="Y346" s="109"/>
      <c r="Z346" s="109"/>
      <c r="AA346" s="109"/>
      <c r="AB346" s="109"/>
      <c r="AC346" s="109"/>
      <c r="AD346" s="109"/>
      <c r="AE346" s="109"/>
      <c r="AF346" s="109"/>
      <c r="AG346" s="109"/>
      <c r="AH346" s="109"/>
      <c r="AI346" s="109"/>
      <c r="AJ346" s="109"/>
      <c r="AK346" s="109"/>
      <c r="AL346" s="109"/>
      <c r="AM346" s="109"/>
      <c r="AN346" s="109"/>
      <c r="AO346" s="109"/>
      <c r="AP346" s="109"/>
      <c r="AQ346" s="109"/>
      <c r="AR346" s="109"/>
      <c r="AS346" s="109"/>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c r="CC346" s="109"/>
      <c r="CD346" s="109"/>
    </row>
    <row r="347" spans="1:82" s="153" customFormat="1">
      <c r="A347" s="109"/>
      <c r="B347" s="109"/>
      <c r="C347" s="109"/>
      <c r="D347" s="109"/>
      <c r="E347" s="109"/>
      <c r="F347" s="103"/>
      <c r="G347" s="103"/>
      <c r="H347" s="109"/>
      <c r="I347" s="109"/>
      <c r="J347" s="109"/>
      <c r="K347" s="109"/>
      <c r="L347" s="109"/>
      <c r="M347" s="109"/>
      <c r="N347" s="149"/>
      <c r="O347" s="109"/>
      <c r="P347" s="152"/>
      <c r="Q347" s="152"/>
      <c r="R347" s="152"/>
      <c r="S347" s="152"/>
      <c r="T347" s="152"/>
      <c r="U347" s="152"/>
      <c r="V347" s="109"/>
      <c r="W347" s="109"/>
      <c r="X347" s="109"/>
      <c r="Y347" s="109"/>
      <c r="Z347" s="109"/>
      <c r="AA347" s="109"/>
      <c r="AB347" s="109"/>
      <c r="AC347" s="109"/>
      <c r="AD347" s="109"/>
      <c r="AE347" s="109"/>
      <c r="AF347" s="109"/>
      <c r="AG347" s="109"/>
      <c r="AH347" s="109"/>
      <c r="AI347" s="109"/>
      <c r="AJ347" s="109"/>
      <c r="AK347" s="109"/>
      <c r="AL347" s="109"/>
      <c r="AM347" s="109"/>
      <c r="AN347" s="109"/>
      <c r="AO347" s="109"/>
      <c r="AP347" s="109"/>
      <c r="AQ347" s="109"/>
      <c r="AR347" s="109"/>
      <c r="AS347" s="109"/>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c r="CC347" s="109"/>
      <c r="CD347" s="109"/>
    </row>
    <row r="348" spans="1:82" s="153" customFormat="1">
      <c r="A348" s="109"/>
      <c r="B348" s="109"/>
      <c r="C348" s="109"/>
      <c r="D348" s="109"/>
      <c r="E348" s="109"/>
      <c r="F348" s="103"/>
      <c r="G348" s="103"/>
      <c r="H348" s="109"/>
      <c r="I348" s="109"/>
      <c r="J348" s="109"/>
      <c r="K348" s="109"/>
      <c r="L348" s="109"/>
      <c r="M348" s="109"/>
      <c r="N348" s="149"/>
      <c r="O348" s="109"/>
      <c r="P348" s="152"/>
      <c r="Q348" s="152"/>
      <c r="R348" s="152"/>
      <c r="S348" s="152"/>
      <c r="T348" s="152"/>
      <c r="U348" s="152"/>
      <c r="V348" s="109"/>
      <c r="W348" s="109"/>
      <c r="X348" s="109"/>
      <c r="Y348" s="109"/>
      <c r="Z348" s="109"/>
      <c r="AA348" s="109"/>
      <c r="AB348" s="109"/>
      <c r="AC348" s="109"/>
      <c r="AD348" s="109"/>
      <c r="AE348" s="109"/>
      <c r="AF348" s="109"/>
      <c r="AG348" s="109"/>
      <c r="AH348" s="109"/>
      <c r="AI348" s="109"/>
      <c r="AJ348" s="109"/>
      <c r="AK348" s="109"/>
      <c r="AL348" s="109"/>
      <c r="AM348" s="109"/>
      <c r="AN348" s="109"/>
      <c r="AO348" s="109"/>
      <c r="AP348" s="109"/>
      <c r="AQ348" s="109"/>
      <c r="AR348" s="109"/>
      <c r="AS348" s="109"/>
      <c r="AT348" s="109"/>
      <c r="AU348" s="109"/>
      <c r="AV348" s="109"/>
      <c r="AW348" s="109"/>
      <c r="AX348" s="109"/>
      <c r="AY348" s="109"/>
      <c r="AZ348" s="109"/>
      <c r="BA348" s="109"/>
      <c r="BB348" s="109"/>
      <c r="BC348" s="109"/>
      <c r="BD348" s="109"/>
      <c r="BE348" s="109"/>
      <c r="BF348" s="109"/>
      <c r="BG348" s="109"/>
      <c r="BH348" s="109"/>
      <c r="BI348" s="109"/>
      <c r="BJ348" s="109"/>
      <c r="BK348" s="109"/>
      <c r="BL348" s="109"/>
      <c r="BM348" s="109"/>
      <c r="BN348" s="109"/>
      <c r="BO348" s="109"/>
      <c r="BP348" s="109"/>
      <c r="BQ348" s="109"/>
      <c r="BR348" s="109"/>
      <c r="BS348" s="109"/>
      <c r="BT348" s="109"/>
      <c r="BU348" s="109"/>
      <c r="BV348" s="109"/>
      <c r="BW348" s="109"/>
      <c r="BX348" s="109"/>
      <c r="BY348" s="109"/>
      <c r="BZ348" s="109"/>
      <c r="CA348" s="109"/>
      <c r="CB348" s="109"/>
      <c r="CC348" s="109"/>
      <c r="CD348" s="109"/>
    </row>
    <row r="349" spans="1:82" s="153" customFormat="1">
      <c r="A349" s="109"/>
      <c r="B349" s="109"/>
      <c r="C349" s="109"/>
      <c r="D349" s="109"/>
      <c r="E349" s="109"/>
      <c r="F349" s="103"/>
      <c r="G349" s="103"/>
      <c r="H349" s="109"/>
      <c r="I349" s="109"/>
      <c r="J349" s="109"/>
      <c r="K349" s="109"/>
      <c r="L349" s="109"/>
      <c r="M349" s="109"/>
      <c r="N349" s="149"/>
      <c r="O349" s="109"/>
      <c r="P349" s="152"/>
      <c r="Q349" s="152"/>
      <c r="R349" s="152"/>
      <c r="S349" s="152"/>
      <c r="T349" s="152"/>
      <c r="U349" s="152"/>
      <c r="V349" s="109"/>
      <c r="W349" s="109"/>
      <c r="X349" s="109"/>
      <c r="Y349" s="109"/>
      <c r="Z349" s="109"/>
      <c r="AA349" s="109"/>
      <c r="AB349" s="109"/>
      <c r="AC349" s="109"/>
      <c r="AD349" s="109"/>
      <c r="AE349" s="109"/>
      <c r="AF349" s="109"/>
      <c r="AG349" s="109"/>
      <c r="AH349" s="109"/>
      <c r="AI349" s="109"/>
      <c r="AJ349" s="109"/>
      <c r="AK349" s="109"/>
      <c r="AL349" s="109"/>
      <c r="AM349" s="109"/>
      <c r="AN349" s="109"/>
      <c r="AO349" s="109"/>
      <c r="AP349" s="109"/>
      <c r="AQ349" s="109"/>
      <c r="AR349" s="109"/>
      <c r="AS349" s="109"/>
      <c r="AT349" s="109"/>
      <c r="AU349" s="109"/>
      <c r="AV349" s="109"/>
      <c r="AW349" s="109"/>
      <c r="AX349" s="109"/>
      <c r="AY349" s="109"/>
      <c r="AZ349" s="109"/>
      <c r="BA349" s="109"/>
      <c r="BB349" s="109"/>
      <c r="BC349" s="109"/>
      <c r="BD349" s="109"/>
      <c r="BE349" s="109"/>
      <c r="BF349" s="109"/>
      <c r="BG349" s="109"/>
      <c r="BH349" s="109"/>
      <c r="BI349" s="109"/>
      <c r="BJ349" s="109"/>
      <c r="BK349" s="109"/>
      <c r="BL349" s="109"/>
      <c r="BM349" s="109"/>
      <c r="BN349" s="109"/>
      <c r="BO349" s="109"/>
      <c r="BP349" s="109"/>
      <c r="BQ349" s="109"/>
      <c r="BR349" s="109"/>
      <c r="BS349" s="109"/>
      <c r="BT349" s="109"/>
      <c r="BU349" s="109"/>
      <c r="BV349" s="109"/>
      <c r="BW349" s="109"/>
      <c r="BX349" s="109"/>
      <c r="BY349" s="109"/>
      <c r="BZ349" s="109"/>
      <c r="CA349" s="109"/>
      <c r="CB349" s="109"/>
      <c r="CC349" s="109"/>
      <c r="CD349" s="109"/>
    </row>
    <row r="350" spans="1:82" s="153" customFormat="1">
      <c r="A350" s="109"/>
      <c r="B350" s="109"/>
      <c r="C350" s="109"/>
      <c r="D350" s="109"/>
      <c r="E350" s="109"/>
      <c r="F350" s="103"/>
      <c r="G350" s="103"/>
      <c r="H350" s="109"/>
      <c r="I350" s="109"/>
      <c r="J350" s="109"/>
      <c r="K350" s="109"/>
      <c r="L350" s="109"/>
      <c r="M350" s="109"/>
      <c r="N350" s="149"/>
      <c r="O350" s="109"/>
      <c r="P350" s="152"/>
      <c r="Q350" s="152"/>
      <c r="R350" s="152"/>
      <c r="S350" s="152"/>
      <c r="T350" s="152"/>
      <c r="U350" s="152"/>
      <c r="V350" s="109"/>
      <c r="W350" s="109"/>
      <c r="X350" s="109"/>
      <c r="Y350" s="109"/>
      <c r="Z350" s="109"/>
      <c r="AA350" s="109"/>
      <c r="AB350" s="109"/>
      <c r="AC350" s="109"/>
      <c r="AD350" s="109"/>
      <c r="AE350" s="109"/>
      <c r="AF350" s="109"/>
      <c r="AG350" s="109"/>
      <c r="AH350" s="109"/>
      <c r="AI350" s="109"/>
      <c r="AJ350" s="109"/>
      <c r="AK350" s="109"/>
      <c r="AL350" s="109"/>
      <c r="AM350" s="109"/>
      <c r="AN350" s="109"/>
      <c r="AO350" s="109"/>
      <c r="AP350" s="109"/>
      <c r="AQ350" s="109"/>
      <c r="AR350" s="109"/>
      <c r="AS350" s="109"/>
      <c r="AT350" s="109"/>
      <c r="AU350" s="109"/>
      <c r="AV350" s="109"/>
      <c r="AW350" s="109"/>
      <c r="AX350" s="109"/>
      <c r="AY350" s="109"/>
      <c r="AZ350" s="109"/>
      <c r="BA350" s="109"/>
      <c r="BB350" s="109"/>
      <c r="BC350" s="109"/>
      <c r="BD350" s="109"/>
      <c r="BE350" s="109"/>
      <c r="BF350" s="109"/>
      <c r="BG350" s="109"/>
      <c r="BH350" s="109"/>
      <c r="BI350" s="109"/>
      <c r="BJ350" s="109"/>
      <c r="BK350" s="109"/>
      <c r="BL350" s="109"/>
      <c r="BM350" s="109"/>
      <c r="BN350" s="109"/>
      <c r="BO350" s="109"/>
      <c r="BP350" s="109"/>
      <c r="BQ350" s="109"/>
      <c r="BR350" s="109"/>
      <c r="BS350" s="109"/>
      <c r="BT350" s="109"/>
      <c r="BU350" s="109"/>
      <c r="BV350" s="109"/>
      <c r="BW350" s="109"/>
      <c r="BX350" s="109"/>
      <c r="BY350" s="109"/>
      <c r="BZ350" s="109"/>
      <c r="CA350" s="109"/>
      <c r="CB350" s="109"/>
      <c r="CC350" s="109"/>
      <c r="CD350" s="109"/>
    </row>
    <row r="351" spans="1:82" s="153" customFormat="1">
      <c r="A351" s="109"/>
      <c r="B351" s="109"/>
      <c r="C351" s="109"/>
      <c r="D351" s="109"/>
      <c r="E351" s="109"/>
      <c r="F351" s="103"/>
      <c r="G351" s="103"/>
      <c r="H351" s="109"/>
      <c r="I351" s="109"/>
      <c r="J351" s="109"/>
      <c r="K351" s="109"/>
      <c r="L351" s="109"/>
      <c r="M351" s="109"/>
      <c r="N351" s="149"/>
      <c r="O351" s="109"/>
      <c r="P351" s="152"/>
      <c r="Q351" s="152"/>
      <c r="R351" s="152"/>
      <c r="S351" s="152"/>
      <c r="T351" s="152"/>
      <c r="U351" s="152"/>
      <c r="V351" s="109"/>
      <c r="W351" s="109"/>
      <c r="X351" s="109"/>
      <c r="Y351" s="109"/>
      <c r="Z351" s="109"/>
      <c r="AA351" s="109"/>
      <c r="AB351" s="109"/>
      <c r="AC351" s="109"/>
      <c r="AD351" s="109"/>
      <c r="AE351" s="109"/>
      <c r="AF351" s="109"/>
      <c r="AG351" s="109"/>
      <c r="AH351" s="109"/>
      <c r="AI351" s="109"/>
      <c r="AJ351" s="109"/>
      <c r="AK351" s="109"/>
      <c r="AL351" s="109"/>
      <c r="AM351" s="109"/>
      <c r="AN351" s="109"/>
      <c r="AO351" s="109"/>
      <c r="AP351" s="109"/>
      <c r="AQ351" s="109"/>
      <c r="AR351" s="109"/>
      <c r="AS351" s="109"/>
      <c r="AT351" s="109"/>
      <c r="AU351" s="109"/>
      <c r="AV351" s="109"/>
      <c r="AW351" s="109"/>
      <c r="AX351" s="109"/>
      <c r="AY351" s="109"/>
      <c r="AZ351" s="109"/>
      <c r="BA351" s="109"/>
      <c r="BB351" s="109"/>
      <c r="BC351" s="109"/>
      <c r="BD351" s="109"/>
      <c r="BE351" s="109"/>
      <c r="BF351" s="109"/>
      <c r="BG351" s="109"/>
      <c r="BH351" s="109"/>
      <c r="BI351" s="109"/>
      <c r="BJ351" s="109"/>
      <c r="BK351" s="109"/>
      <c r="BL351" s="109"/>
      <c r="BM351" s="109"/>
      <c r="BN351" s="109"/>
      <c r="BO351" s="109"/>
      <c r="BP351" s="109"/>
      <c r="BQ351" s="109"/>
      <c r="BR351" s="109"/>
      <c r="BS351" s="109"/>
      <c r="BT351" s="109"/>
      <c r="BU351" s="109"/>
      <c r="BV351" s="109"/>
      <c r="BW351" s="109"/>
      <c r="BX351" s="109"/>
      <c r="BY351" s="109"/>
      <c r="BZ351" s="109"/>
      <c r="CA351" s="109"/>
      <c r="CB351" s="109"/>
      <c r="CC351" s="109"/>
      <c r="CD351" s="109"/>
    </row>
    <row r="352" spans="1:82" s="153" customFormat="1">
      <c r="A352" s="109"/>
      <c r="B352" s="109"/>
      <c r="C352" s="109"/>
      <c r="D352" s="109"/>
      <c r="E352" s="109"/>
      <c r="F352" s="103"/>
      <c r="G352" s="103"/>
      <c r="H352" s="109"/>
      <c r="I352" s="109"/>
      <c r="J352" s="109"/>
      <c r="K352" s="109"/>
      <c r="L352" s="109"/>
      <c r="M352" s="109"/>
      <c r="N352" s="149"/>
      <c r="O352" s="109"/>
      <c r="P352" s="152"/>
      <c r="Q352" s="152"/>
      <c r="R352" s="152"/>
      <c r="S352" s="152"/>
      <c r="T352" s="152"/>
      <c r="U352" s="152"/>
      <c r="V352" s="109"/>
      <c r="W352" s="109"/>
      <c r="X352" s="109"/>
      <c r="Y352" s="109"/>
      <c r="Z352" s="109"/>
      <c r="AA352" s="109"/>
      <c r="AB352" s="109"/>
      <c r="AC352" s="109"/>
      <c r="AD352" s="109"/>
      <c r="AE352" s="109"/>
      <c r="AF352" s="109"/>
      <c r="AG352" s="109"/>
      <c r="AH352" s="109"/>
      <c r="AI352" s="109"/>
      <c r="AJ352" s="109"/>
      <c r="AK352" s="109"/>
      <c r="AL352" s="109"/>
      <c r="AM352" s="109"/>
      <c r="AN352" s="109"/>
      <c r="AO352" s="109"/>
      <c r="AP352" s="109"/>
      <c r="AQ352" s="109"/>
      <c r="AR352" s="109"/>
      <c r="AS352" s="109"/>
      <c r="AT352" s="109"/>
      <c r="AU352" s="109"/>
      <c r="AV352" s="109"/>
      <c r="AW352" s="109"/>
      <c r="AX352" s="109"/>
      <c r="AY352" s="109"/>
      <c r="AZ352" s="109"/>
      <c r="BA352" s="109"/>
      <c r="BB352" s="109"/>
      <c r="BC352" s="109"/>
      <c r="BD352" s="109"/>
      <c r="BE352" s="109"/>
      <c r="BF352" s="109"/>
      <c r="BG352" s="109"/>
      <c r="BH352" s="109"/>
      <c r="BI352" s="109"/>
      <c r="BJ352" s="109"/>
      <c r="BK352" s="109"/>
      <c r="BL352" s="109"/>
      <c r="BM352" s="109"/>
      <c r="BN352" s="109"/>
      <c r="BO352" s="109"/>
      <c r="BP352" s="109"/>
      <c r="BQ352" s="109"/>
      <c r="BR352" s="109"/>
      <c r="BS352" s="109"/>
      <c r="BT352" s="109"/>
      <c r="BU352" s="109"/>
      <c r="BV352" s="109"/>
      <c r="BW352" s="109"/>
      <c r="BX352" s="109"/>
      <c r="BY352" s="109"/>
      <c r="BZ352" s="109"/>
      <c r="CA352" s="109"/>
      <c r="CB352" s="109"/>
      <c r="CC352" s="109"/>
      <c r="CD352" s="109"/>
    </row>
    <row r="353" spans="1:82" s="153" customFormat="1">
      <c r="A353" s="109"/>
      <c r="B353" s="109"/>
      <c r="C353" s="109"/>
      <c r="D353" s="109"/>
      <c r="E353" s="109"/>
      <c r="F353" s="103"/>
      <c r="G353" s="103"/>
      <c r="H353" s="109"/>
      <c r="I353" s="109"/>
      <c r="J353" s="109"/>
      <c r="K353" s="109"/>
      <c r="L353" s="109"/>
      <c r="M353" s="109"/>
      <c r="N353" s="149"/>
      <c r="O353" s="109"/>
      <c r="P353" s="152"/>
      <c r="Q353" s="152"/>
      <c r="R353" s="152"/>
      <c r="S353" s="152"/>
      <c r="T353" s="152"/>
      <c r="U353" s="152"/>
      <c r="V353" s="109"/>
      <c r="W353" s="109"/>
      <c r="X353" s="109"/>
      <c r="Y353" s="109"/>
      <c r="Z353" s="109"/>
      <c r="AA353" s="109"/>
      <c r="AB353" s="109"/>
      <c r="AC353" s="109"/>
      <c r="AD353" s="109"/>
      <c r="AE353" s="109"/>
      <c r="AF353" s="109"/>
      <c r="AG353" s="109"/>
      <c r="AH353" s="109"/>
      <c r="AI353" s="109"/>
      <c r="AJ353" s="109"/>
      <c r="AK353" s="109"/>
      <c r="AL353" s="109"/>
      <c r="AM353" s="109"/>
      <c r="AN353" s="109"/>
      <c r="AO353" s="109"/>
      <c r="AP353" s="109"/>
      <c r="AQ353" s="109"/>
      <c r="AR353" s="109"/>
      <c r="AS353" s="109"/>
      <c r="AT353" s="109"/>
      <c r="AU353" s="109"/>
      <c r="AV353" s="109"/>
      <c r="AW353" s="109"/>
      <c r="AX353" s="109"/>
      <c r="AY353" s="109"/>
      <c r="AZ353" s="109"/>
      <c r="BA353" s="109"/>
      <c r="BB353" s="109"/>
      <c r="BC353" s="109"/>
      <c r="BD353" s="109"/>
      <c r="BE353" s="109"/>
      <c r="BF353" s="109"/>
      <c r="BG353" s="109"/>
      <c r="BH353" s="109"/>
      <c r="BI353" s="109"/>
      <c r="BJ353" s="109"/>
      <c r="BK353" s="109"/>
      <c r="BL353" s="109"/>
      <c r="BM353" s="109"/>
      <c r="BN353" s="109"/>
      <c r="BO353" s="109"/>
      <c r="BP353" s="109"/>
      <c r="BQ353" s="109"/>
      <c r="BR353" s="109"/>
      <c r="BS353" s="109"/>
      <c r="BT353" s="109"/>
      <c r="BU353" s="109"/>
      <c r="BV353" s="109"/>
      <c r="BW353" s="109"/>
      <c r="BX353" s="109"/>
      <c r="BY353" s="109"/>
      <c r="BZ353" s="109"/>
      <c r="CA353" s="109"/>
      <c r="CB353" s="109"/>
      <c r="CC353" s="109"/>
      <c r="CD353" s="109"/>
    </row>
    <row r="354" spans="1:82" s="153" customFormat="1">
      <c r="A354" s="109"/>
      <c r="B354" s="109"/>
      <c r="C354" s="109"/>
      <c r="D354" s="109"/>
      <c r="E354" s="109"/>
      <c r="F354" s="103"/>
      <c r="G354" s="103"/>
      <c r="H354" s="109"/>
      <c r="I354" s="109"/>
      <c r="J354" s="109"/>
      <c r="K354" s="109"/>
      <c r="L354" s="109"/>
      <c r="M354" s="109"/>
      <c r="N354" s="149"/>
      <c r="O354" s="109"/>
      <c r="P354" s="152"/>
      <c r="Q354" s="152"/>
      <c r="R354" s="152"/>
      <c r="S354" s="152"/>
      <c r="T354" s="152"/>
      <c r="U354" s="152"/>
      <c r="V354" s="109"/>
      <c r="W354" s="109"/>
      <c r="X354" s="109"/>
      <c r="Y354" s="109"/>
      <c r="Z354" s="109"/>
      <c r="AA354" s="109"/>
      <c r="AB354" s="109"/>
      <c r="AC354" s="109"/>
      <c r="AD354" s="109"/>
      <c r="AE354" s="109"/>
      <c r="AF354" s="109"/>
      <c r="AG354" s="109"/>
      <c r="AH354" s="109"/>
      <c r="AI354" s="109"/>
      <c r="AJ354" s="109"/>
      <c r="AK354" s="109"/>
      <c r="AL354" s="109"/>
      <c r="AM354" s="109"/>
      <c r="AN354" s="109"/>
      <c r="AO354" s="109"/>
      <c r="AP354" s="109"/>
      <c r="AQ354" s="109"/>
      <c r="AR354" s="109"/>
      <c r="AS354" s="109"/>
      <c r="AT354" s="109"/>
      <c r="AU354" s="109"/>
      <c r="AV354" s="109"/>
      <c r="AW354" s="109"/>
      <c r="AX354" s="109"/>
      <c r="AY354" s="109"/>
      <c r="AZ354" s="109"/>
      <c r="BA354" s="109"/>
      <c r="BB354" s="109"/>
      <c r="BC354" s="109"/>
      <c r="BD354" s="109"/>
      <c r="BE354" s="109"/>
      <c r="BF354" s="109"/>
      <c r="BG354" s="109"/>
      <c r="BH354" s="109"/>
      <c r="BI354" s="109"/>
      <c r="BJ354" s="109"/>
      <c r="BK354" s="109"/>
      <c r="BL354" s="109"/>
      <c r="BM354" s="109"/>
      <c r="BN354" s="109"/>
      <c r="BO354" s="109"/>
      <c r="BP354" s="109"/>
      <c r="BQ354" s="109"/>
      <c r="BR354" s="109"/>
      <c r="BS354" s="109"/>
      <c r="BT354" s="109"/>
      <c r="BU354" s="109"/>
      <c r="BV354" s="109"/>
      <c r="BW354" s="109"/>
      <c r="BX354" s="109"/>
      <c r="BY354" s="109"/>
      <c r="BZ354" s="109"/>
      <c r="CA354" s="109"/>
      <c r="CB354" s="109"/>
      <c r="CC354" s="109"/>
      <c r="CD354" s="109"/>
    </row>
    <row r="355" spans="1:82" s="153" customFormat="1">
      <c r="A355" s="109"/>
      <c r="B355" s="109"/>
      <c r="C355" s="109"/>
      <c r="D355" s="109"/>
      <c r="E355" s="109"/>
      <c r="F355" s="103"/>
      <c r="G355" s="103"/>
      <c r="H355" s="109"/>
      <c r="I355" s="109"/>
      <c r="J355" s="109"/>
      <c r="K355" s="109"/>
      <c r="L355" s="109"/>
      <c r="M355" s="109"/>
      <c r="N355" s="149"/>
      <c r="O355" s="109"/>
      <c r="P355" s="152"/>
      <c r="Q355" s="152"/>
      <c r="R355" s="152"/>
      <c r="S355" s="152"/>
      <c r="T355" s="152"/>
      <c r="U355" s="152"/>
      <c r="V355" s="109"/>
      <c r="W355" s="109"/>
      <c r="X355" s="109"/>
      <c r="Y355" s="109"/>
      <c r="Z355" s="109"/>
      <c r="AA355" s="109"/>
      <c r="AB355" s="109"/>
      <c r="AC355" s="109"/>
      <c r="AD355" s="109"/>
      <c r="AE355" s="109"/>
      <c r="AF355" s="109"/>
      <c r="AG355" s="109"/>
      <c r="AH355" s="109"/>
      <c r="AI355" s="109"/>
      <c r="AJ355" s="109"/>
      <c r="AK355" s="109"/>
      <c r="AL355" s="109"/>
      <c r="AM355" s="109"/>
      <c r="AN355" s="109"/>
      <c r="AO355" s="109"/>
      <c r="AP355" s="109"/>
      <c r="AQ355" s="109"/>
      <c r="AR355" s="109"/>
      <c r="AS355" s="109"/>
      <c r="AT355" s="109"/>
      <c r="AU355" s="109"/>
      <c r="AV355" s="109"/>
      <c r="AW355" s="109"/>
      <c r="AX355" s="109"/>
      <c r="AY355" s="109"/>
      <c r="AZ355" s="109"/>
      <c r="BA355" s="109"/>
      <c r="BB355" s="109"/>
      <c r="BC355" s="109"/>
      <c r="BD355" s="109"/>
      <c r="BE355" s="109"/>
      <c r="BF355" s="109"/>
      <c r="BG355" s="109"/>
      <c r="BH355" s="109"/>
      <c r="BI355" s="109"/>
      <c r="BJ355" s="109"/>
      <c r="BK355" s="109"/>
      <c r="BL355" s="109"/>
      <c r="BM355" s="109"/>
      <c r="BN355" s="109"/>
      <c r="BO355" s="109"/>
      <c r="BP355" s="109"/>
      <c r="BQ355" s="109"/>
      <c r="BR355" s="109"/>
      <c r="BS355" s="109"/>
      <c r="BT355" s="109"/>
      <c r="BU355" s="109"/>
      <c r="BV355" s="109"/>
      <c r="BW355" s="109"/>
      <c r="BX355" s="109"/>
      <c r="BY355" s="109"/>
      <c r="BZ355" s="109"/>
      <c r="CA355" s="109"/>
      <c r="CB355" s="109"/>
      <c r="CC355" s="109"/>
      <c r="CD355" s="109"/>
    </row>
    <row r="356" spans="1:82" s="153" customFormat="1">
      <c r="A356" s="109"/>
      <c r="B356" s="109"/>
      <c r="C356" s="109"/>
      <c r="D356" s="109"/>
      <c r="E356" s="109"/>
      <c r="F356" s="103"/>
      <c r="G356" s="103"/>
      <c r="H356" s="109"/>
      <c r="I356" s="109"/>
      <c r="J356" s="109"/>
      <c r="K356" s="109"/>
      <c r="L356" s="109"/>
      <c r="M356" s="109"/>
      <c r="N356" s="149"/>
      <c r="O356" s="109"/>
      <c r="P356" s="152"/>
      <c r="Q356" s="152"/>
      <c r="R356" s="152"/>
      <c r="S356" s="152"/>
      <c r="T356" s="152"/>
      <c r="U356" s="152"/>
      <c r="V356" s="109"/>
      <c r="W356" s="109"/>
      <c r="X356" s="109"/>
      <c r="Y356" s="109"/>
      <c r="Z356" s="109"/>
      <c r="AA356" s="109"/>
      <c r="AB356" s="109"/>
      <c r="AC356" s="109"/>
      <c r="AD356" s="109"/>
      <c r="AE356" s="109"/>
      <c r="AF356" s="109"/>
      <c r="AG356" s="109"/>
      <c r="AH356" s="109"/>
      <c r="AI356" s="109"/>
      <c r="AJ356" s="109"/>
      <c r="AK356" s="109"/>
      <c r="AL356" s="109"/>
      <c r="AM356" s="109"/>
      <c r="AN356" s="109"/>
      <c r="AO356" s="109"/>
      <c r="AP356" s="109"/>
      <c r="AQ356" s="109"/>
      <c r="AR356" s="109"/>
      <c r="AS356" s="109"/>
      <c r="AT356" s="109"/>
      <c r="AU356" s="109"/>
      <c r="AV356" s="109"/>
      <c r="AW356" s="109"/>
      <c r="AX356" s="109"/>
      <c r="AY356" s="109"/>
      <c r="AZ356" s="109"/>
      <c r="BA356" s="109"/>
      <c r="BB356" s="109"/>
      <c r="BC356" s="109"/>
      <c r="BD356" s="109"/>
      <c r="BE356" s="109"/>
      <c r="BF356" s="109"/>
      <c r="BG356" s="109"/>
      <c r="BH356" s="109"/>
      <c r="BI356" s="109"/>
      <c r="BJ356" s="109"/>
      <c r="BK356" s="109"/>
      <c r="BL356" s="109"/>
      <c r="BM356" s="109"/>
      <c r="BN356" s="109"/>
      <c r="BO356" s="109"/>
      <c r="BP356" s="109"/>
      <c r="BQ356" s="109"/>
      <c r="BR356" s="109"/>
      <c r="BS356" s="109"/>
      <c r="BT356" s="109"/>
      <c r="BU356" s="109"/>
      <c r="BV356" s="109"/>
      <c r="BW356" s="109"/>
      <c r="BX356" s="109"/>
      <c r="BY356" s="109"/>
      <c r="BZ356" s="109"/>
      <c r="CA356" s="109"/>
      <c r="CB356" s="109"/>
      <c r="CC356" s="109"/>
      <c r="CD356" s="109"/>
    </row>
    <row r="357" spans="1:82" s="153" customFormat="1">
      <c r="A357" s="109"/>
      <c r="B357" s="109"/>
      <c r="C357" s="109"/>
      <c r="D357" s="109"/>
      <c r="E357" s="109"/>
      <c r="F357" s="103"/>
      <c r="G357" s="103"/>
      <c r="H357" s="109"/>
      <c r="I357" s="109"/>
      <c r="J357" s="109"/>
      <c r="K357" s="109"/>
      <c r="L357" s="109"/>
      <c r="M357" s="109"/>
      <c r="N357" s="149"/>
      <c r="O357" s="109"/>
      <c r="P357" s="152"/>
      <c r="Q357" s="152"/>
      <c r="R357" s="152"/>
      <c r="S357" s="152"/>
      <c r="T357" s="152"/>
      <c r="U357" s="152"/>
      <c r="V357" s="109"/>
      <c r="W357" s="109"/>
      <c r="X357" s="109"/>
      <c r="Y357" s="109"/>
      <c r="Z357" s="109"/>
      <c r="AA357" s="109"/>
      <c r="AB357" s="109"/>
      <c r="AC357" s="109"/>
      <c r="AD357" s="109"/>
      <c r="AE357" s="109"/>
      <c r="AF357" s="109"/>
      <c r="AG357" s="109"/>
      <c r="AH357" s="109"/>
      <c r="AI357" s="109"/>
      <c r="AJ357" s="109"/>
      <c r="AK357" s="109"/>
      <c r="AL357" s="109"/>
      <c r="AM357" s="109"/>
      <c r="AN357" s="109"/>
      <c r="AO357" s="109"/>
      <c r="AP357" s="109"/>
      <c r="AQ357" s="109"/>
      <c r="AR357" s="109"/>
      <c r="AS357" s="109"/>
      <c r="AT357" s="109"/>
      <c r="AU357" s="109"/>
      <c r="AV357" s="109"/>
      <c r="AW357" s="109"/>
      <c r="AX357" s="109"/>
      <c r="AY357" s="109"/>
      <c r="AZ357" s="109"/>
      <c r="BA357" s="109"/>
      <c r="BB357" s="109"/>
      <c r="BC357" s="109"/>
      <c r="BD357" s="109"/>
      <c r="BE357" s="109"/>
      <c r="BF357" s="109"/>
      <c r="BG357" s="109"/>
      <c r="BH357" s="109"/>
      <c r="BI357" s="109"/>
      <c r="BJ357" s="109"/>
      <c r="BK357" s="109"/>
      <c r="BL357" s="109"/>
      <c r="BM357" s="109"/>
      <c r="BN357" s="109"/>
      <c r="BO357" s="109"/>
      <c r="BP357" s="109"/>
      <c r="BQ357" s="109"/>
      <c r="BR357" s="109"/>
      <c r="BS357" s="109"/>
      <c r="BT357" s="109"/>
      <c r="BU357" s="109"/>
      <c r="BV357" s="109"/>
      <c r="BW357" s="109"/>
      <c r="BX357" s="109"/>
      <c r="BY357" s="109"/>
      <c r="BZ357" s="109"/>
      <c r="CA357" s="109"/>
      <c r="CB357" s="109"/>
      <c r="CC357" s="109"/>
      <c r="CD357" s="109"/>
    </row>
    <row r="358" spans="1:82" s="153" customFormat="1">
      <c r="A358" s="109"/>
      <c r="B358" s="109"/>
      <c r="C358" s="109"/>
      <c r="D358" s="109"/>
      <c r="E358" s="109"/>
      <c r="F358" s="103"/>
      <c r="G358" s="103"/>
      <c r="H358" s="109"/>
      <c r="I358" s="109"/>
      <c r="J358" s="109"/>
      <c r="K358" s="109"/>
      <c r="L358" s="109"/>
      <c r="M358" s="109"/>
      <c r="N358" s="149"/>
      <c r="O358" s="109"/>
      <c r="P358" s="152"/>
      <c r="Q358" s="152"/>
      <c r="R358" s="152"/>
      <c r="S358" s="152"/>
      <c r="T358" s="152"/>
      <c r="U358" s="152"/>
      <c r="V358" s="109"/>
      <c r="W358" s="109"/>
      <c r="X358" s="109"/>
      <c r="Y358" s="109"/>
      <c r="Z358" s="109"/>
      <c r="AA358" s="109"/>
      <c r="AB358" s="109"/>
      <c r="AC358" s="109"/>
      <c r="AD358" s="109"/>
      <c r="AE358" s="109"/>
      <c r="AF358" s="109"/>
      <c r="AG358" s="109"/>
      <c r="AH358" s="109"/>
      <c r="AI358" s="109"/>
      <c r="AJ358" s="109"/>
      <c r="AK358" s="109"/>
      <c r="AL358" s="109"/>
      <c r="AM358" s="109"/>
      <c r="AN358" s="109"/>
      <c r="AO358" s="109"/>
      <c r="AP358" s="109"/>
      <c r="AQ358" s="109"/>
      <c r="AR358" s="109"/>
      <c r="AS358" s="109"/>
      <c r="AT358" s="109"/>
      <c r="AU358" s="109"/>
      <c r="AV358" s="109"/>
      <c r="AW358" s="109"/>
      <c r="AX358" s="109"/>
      <c r="AY358" s="109"/>
      <c r="AZ358" s="109"/>
      <c r="BA358" s="109"/>
      <c r="BB358" s="109"/>
      <c r="BC358" s="109"/>
      <c r="BD358" s="109"/>
      <c r="BE358" s="109"/>
      <c r="BF358" s="109"/>
      <c r="BG358" s="109"/>
      <c r="BH358" s="109"/>
      <c r="BI358" s="109"/>
      <c r="BJ358" s="109"/>
      <c r="BK358" s="109"/>
      <c r="BL358" s="109"/>
      <c r="BM358" s="109"/>
      <c r="BN358" s="109"/>
      <c r="BO358" s="109"/>
      <c r="BP358" s="109"/>
      <c r="BQ358" s="109"/>
      <c r="BR358" s="109"/>
      <c r="BS358" s="109"/>
      <c r="BT358" s="109"/>
      <c r="BU358" s="109"/>
      <c r="BV358" s="109"/>
      <c r="BW358" s="109"/>
      <c r="BX358" s="109"/>
      <c r="BY358" s="109"/>
      <c r="BZ358" s="109"/>
      <c r="CA358" s="109"/>
      <c r="CB358" s="109"/>
      <c r="CC358" s="109"/>
      <c r="CD358" s="109"/>
    </row>
    <row r="359" spans="1:82" s="153" customFormat="1">
      <c r="A359" s="109"/>
      <c r="B359" s="109"/>
      <c r="C359" s="109"/>
      <c r="D359" s="109"/>
      <c r="E359" s="109"/>
      <c r="F359" s="103"/>
      <c r="G359" s="103"/>
      <c r="H359" s="109"/>
      <c r="I359" s="109"/>
      <c r="J359" s="109"/>
      <c r="K359" s="109"/>
      <c r="L359" s="109"/>
      <c r="M359" s="109"/>
      <c r="N359" s="149"/>
      <c r="O359" s="109"/>
      <c r="P359" s="152"/>
      <c r="Q359" s="152"/>
      <c r="R359" s="152"/>
      <c r="S359" s="152"/>
      <c r="T359" s="152"/>
      <c r="U359" s="152"/>
      <c r="V359" s="109"/>
      <c r="W359" s="109"/>
      <c r="X359" s="109"/>
      <c r="Y359" s="109"/>
      <c r="Z359" s="109"/>
      <c r="AA359" s="109"/>
      <c r="AB359" s="109"/>
      <c r="AC359" s="109"/>
      <c r="AD359" s="109"/>
      <c r="AE359" s="109"/>
      <c r="AF359" s="109"/>
      <c r="AG359" s="109"/>
      <c r="AH359" s="109"/>
      <c r="AI359" s="109"/>
      <c r="AJ359" s="109"/>
      <c r="AK359" s="109"/>
      <c r="AL359" s="109"/>
      <c r="AM359" s="109"/>
      <c r="AN359" s="109"/>
      <c r="AO359" s="109"/>
      <c r="AP359" s="109"/>
      <c r="AQ359" s="109"/>
      <c r="AR359" s="109"/>
      <c r="AS359" s="109"/>
      <c r="AT359" s="109"/>
      <c r="AU359" s="109"/>
      <c r="AV359" s="109"/>
      <c r="AW359" s="109"/>
      <c r="AX359" s="109"/>
      <c r="AY359" s="109"/>
      <c r="AZ359" s="109"/>
      <c r="BA359" s="109"/>
      <c r="BB359" s="109"/>
      <c r="BC359" s="109"/>
      <c r="BD359" s="109"/>
      <c r="BE359" s="109"/>
      <c r="BF359" s="109"/>
      <c r="BG359" s="109"/>
      <c r="BH359" s="109"/>
      <c r="BI359" s="109"/>
      <c r="BJ359" s="109"/>
      <c r="BK359" s="109"/>
      <c r="BL359" s="109"/>
      <c r="BM359" s="109"/>
      <c r="BN359" s="109"/>
      <c r="BO359" s="109"/>
      <c r="BP359" s="109"/>
      <c r="BQ359" s="109"/>
      <c r="BR359" s="109"/>
      <c r="BS359" s="109"/>
      <c r="BT359" s="109"/>
      <c r="BU359" s="109"/>
      <c r="BV359" s="109"/>
      <c r="BW359" s="109"/>
      <c r="BX359" s="109"/>
      <c r="BY359" s="109"/>
      <c r="BZ359" s="109"/>
      <c r="CA359" s="109"/>
      <c r="CB359" s="109"/>
      <c r="CC359" s="109"/>
      <c r="CD359" s="109"/>
    </row>
    <row r="360" spans="1:82" s="153" customFormat="1">
      <c r="A360" s="109"/>
      <c r="B360" s="109"/>
      <c r="C360" s="109"/>
      <c r="D360" s="109"/>
      <c r="E360" s="109"/>
      <c r="F360" s="103"/>
      <c r="G360" s="103"/>
      <c r="H360" s="109"/>
      <c r="I360" s="109"/>
      <c r="J360" s="109"/>
      <c r="K360" s="109"/>
      <c r="L360" s="109"/>
      <c r="M360" s="109"/>
      <c r="N360" s="149"/>
      <c r="O360" s="109"/>
      <c r="P360" s="152"/>
      <c r="Q360" s="152"/>
      <c r="R360" s="152"/>
      <c r="S360" s="152"/>
      <c r="T360" s="152"/>
      <c r="U360" s="152"/>
      <c r="V360" s="109"/>
      <c r="W360" s="109"/>
      <c r="X360" s="109"/>
      <c r="Y360" s="109"/>
      <c r="Z360" s="109"/>
      <c r="AA360" s="109"/>
      <c r="AB360" s="109"/>
      <c r="AC360" s="109"/>
      <c r="AD360" s="109"/>
      <c r="AE360" s="109"/>
      <c r="AF360" s="109"/>
      <c r="AG360" s="109"/>
      <c r="AH360" s="109"/>
      <c r="AI360" s="109"/>
      <c r="AJ360" s="109"/>
      <c r="AK360" s="109"/>
      <c r="AL360" s="109"/>
      <c r="AM360" s="109"/>
      <c r="AN360" s="109"/>
      <c r="AO360" s="109"/>
      <c r="AP360" s="109"/>
      <c r="AQ360" s="109"/>
      <c r="AR360" s="109"/>
      <c r="AS360" s="109"/>
      <c r="AT360" s="109"/>
      <c r="AU360" s="109"/>
      <c r="AV360" s="109"/>
      <c r="AW360" s="109"/>
      <c r="AX360" s="109"/>
      <c r="AY360" s="109"/>
      <c r="AZ360" s="109"/>
      <c r="BA360" s="109"/>
      <c r="BB360" s="109"/>
      <c r="BC360" s="109"/>
      <c r="BD360" s="109"/>
      <c r="BE360" s="109"/>
      <c r="BF360" s="109"/>
      <c r="BG360" s="109"/>
      <c r="BH360" s="109"/>
      <c r="BI360" s="109"/>
      <c r="BJ360" s="109"/>
      <c r="BK360" s="109"/>
      <c r="BL360" s="109"/>
      <c r="BM360" s="109"/>
      <c r="BN360" s="109"/>
      <c r="BO360" s="109"/>
      <c r="BP360" s="109"/>
      <c r="BQ360" s="109"/>
      <c r="BR360" s="109"/>
      <c r="BS360" s="109"/>
      <c r="BT360" s="109"/>
      <c r="BU360" s="109"/>
      <c r="BV360" s="109"/>
      <c r="BW360" s="109"/>
      <c r="BX360" s="109"/>
      <c r="BY360" s="109"/>
      <c r="BZ360" s="109"/>
      <c r="CA360" s="109"/>
      <c r="CB360" s="109"/>
      <c r="CC360" s="109"/>
      <c r="CD360" s="109"/>
    </row>
    <row r="361" spans="1:82" s="153" customFormat="1">
      <c r="A361" s="109"/>
      <c r="B361" s="109"/>
      <c r="C361" s="109"/>
      <c r="D361" s="109"/>
      <c r="E361" s="109"/>
      <c r="F361" s="103"/>
      <c r="G361" s="103"/>
      <c r="H361" s="109"/>
      <c r="I361" s="109"/>
      <c r="J361" s="109"/>
      <c r="K361" s="109"/>
      <c r="L361" s="109"/>
      <c r="M361" s="109"/>
      <c r="N361" s="149"/>
      <c r="O361" s="109"/>
      <c r="P361" s="152"/>
      <c r="Q361" s="152"/>
      <c r="R361" s="152"/>
      <c r="S361" s="152"/>
      <c r="T361" s="152"/>
      <c r="U361" s="152"/>
      <c r="V361" s="109"/>
      <c r="W361" s="109"/>
      <c r="X361" s="109"/>
      <c r="Y361" s="109"/>
      <c r="Z361" s="109"/>
      <c r="AA361" s="109"/>
      <c r="AB361" s="109"/>
      <c r="AC361" s="109"/>
      <c r="AD361" s="109"/>
      <c r="AE361" s="109"/>
      <c r="AF361" s="109"/>
      <c r="AG361" s="109"/>
      <c r="AH361" s="109"/>
      <c r="AI361" s="109"/>
      <c r="AJ361" s="109"/>
      <c r="AK361" s="109"/>
      <c r="AL361" s="109"/>
      <c r="AM361" s="109"/>
      <c r="AN361" s="109"/>
      <c r="AO361" s="109"/>
      <c r="AP361" s="109"/>
      <c r="AQ361" s="109"/>
      <c r="AR361" s="109"/>
      <c r="AS361" s="109"/>
      <c r="AT361" s="109"/>
      <c r="AU361" s="109"/>
      <c r="AV361" s="109"/>
      <c r="AW361" s="109"/>
      <c r="AX361" s="109"/>
      <c r="AY361" s="109"/>
      <c r="AZ361" s="109"/>
      <c r="BA361" s="109"/>
      <c r="BB361" s="109"/>
      <c r="BC361" s="109"/>
      <c r="BD361" s="109"/>
      <c r="BE361" s="109"/>
      <c r="BF361" s="109"/>
      <c r="BG361" s="109"/>
      <c r="BH361" s="109"/>
      <c r="BI361" s="109"/>
      <c r="BJ361" s="109"/>
      <c r="BK361" s="109"/>
      <c r="BL361" s="109"/>
      <c r="BM361" s="109"/>
      <c r="BN361" s="109"/>
      <c r="BO361" s="109"/>
      <c r="BP361" s="109"/>
      <c r="BQ361" s="109"/>
      <c r="BR361" s="109"/>
      <c r="BS361" s="109"/>
      <c r="BT361" s="109"/>
      <c r="BU361" s="109"/>
      <c r="BV361" s="109"/>
      <c r="BW361" s="109"/>
      <c r="BX361" s="109"/>
      <c r="BY361" s="109"/>
      <c r="BZ361" s="109"/>
      <c r="CA361" s="109"/>
      <c r="CB361" s="109"/>
      <c r="CC361" s="109"/>
      <c r="CD361" s="109"/>
    </row>
    <row r="362" spans="1:82" s="153" customFormat="1">
      <c r="A362" s="109"/>
      <c r="B362" s="109"/>
      <c r="C362" s="109"/>
      <c r="D362" s="109"/>
      <c r="E362" s="109"/>
      <c r="F362" s="103"/>
      <c r="G362" s="103"/>
      <c r="H362" s="109"/>
      <c r="I362" s="109"/>
      <c r="J362" s="109"/>
      <c r="K362" s="109"/>
      <c r="L362" s="109"/>
      <c r="M362" s="109"/>
      <c r="N362" s="149"/>
      <c r="O362" s="109"/>
      <c r="P362" s="152"/>
      <c r="Q362" s="152"/>
      <c r="R362" s="152"/>
      <c r="S362" s="152"/>
      <c r="T362" s="152"/>
      <c r="U362" s="152"/>
      <c r="V362" s="109"/>
      <c r="W362" s="109"/>
      <c r="X362" s="109"/>
      <c r="Y362" s="109"/>
      <c r="Z362" s="109"/>
      <c r="AA362" s="109"/>
      <c r="AB362" s="109"/>
      <c r="AC362" s="109"/>
      <c r="AD362" s="109"/>
      <c r="AE362" s="109"/>
      <c r="AF362" s="109"/>
      <c r="AG362" s="109"/>
      <c r="AH362" s="109"/>
      <c r="AI362" s="109"/>
      <c r="AJ362" s="109"/>
      <c r="AK362" s="109"/>
      <c r="AL362" s="109"/>
      <c r="AM362" s="109"/>
      <c r="AN362" s="109"/>
      <c r="AO362" s="109"/>
      <c r="AP362" s="109"/>
      <c r="AQ362" s="109"/>
      <c r="AR362" s="109"/>
      <c r="AS362" s="109"/>
      <c r="AT362" s="109"/>
      <c r="AU362" s="109"/>
      <c r="AV362" s="109"/>
      <c r="AW362" s="109"/>
      <c r="AX362" s="109"/>
      <c r="AY362" s="109"/>
      <c r="AZ362" s="109"/>
      <c r="BA362" s="109"/>
      <c r="BB362" s="109"/>
      <c r="BC362" s="109"/>
      <c r="BD362" s="109"/>
      <c r="BE362" s="109"/>
      <c r="BF362" s="109"/>
      <c r="BG362" s="109"/>
      <c r="BH362" s="109"/>
      <c r="BI362" s="109"/>
      <c r="BJ362" s="109"/>
      <c r="BK362" s="109"/>
      <c r="BL362" s="109"/>
      <c r="BM362" s="109"/>
      <c r="BN362" s="109"/>
      <c r="BO362" s="109"/>
      <c r="BP362" s="109"/>
      <c r="BQ362" s="109"/>
      <c r="BR362" s="109"/>
      <c r="BS362" s="109"/>
      <c r="BT362" s="109"/>
      <c r="BU362" s="109"/>
      <c r="BV362" s="109"/>
      <c r="BW362" s="109"/>
      <c r="BX362" s="109"/>
      <c r="BY362" s="109"/>
      <c r="BZ362" s="109"/>
      <c r="CA362" s="109"/>
      <c r="CB362" s="109"/>
      <c r="CC362" s="109"/>
      <c r="CD362" s="109"/>
    </row>
    <row r="363" spans="1:82" s="153" customFormat="1">
      <c r="A363" s="109"/>
      <c r="B363" s="109"/>
      <c r="C363" s="109"/>
      <c r="D363" s="109"/>
      <c r="E363" s="109"/>
      <c r="F363" s="103"/>
      <c r="G363" s="103"/>
      <c r="H363" s="109"/>
      <c r="I363" s="109"/>
      <c r="J363" s="109"/>
      <c r="K363" s="109"/>
      <c r="L363" s="109"/>
      <c r="M363" s="109"/>
      <c r="N363" s="149"/>
      <c r="O363" s="109"/>
      <c r="P363" s="152"/>
      <c r="Q363" s="152"/>
      <c r="R363" s="152"/>
      <c r="S363" s="152"/>
      <c r="T363" s="152"/>
      <c r="U363" s="152"/>
      <c r="V363" s="109"/>
      <c r="W363" s="109"/>
      <c r="X363" s="109"/>
      <c r="Y363" s="109"/>
      <c r="Z363" s="109"/>
      <c r="AA363" s="109"/>
      <c r="AB363" s="109"/>
      <c r="AC363" s="109"/>
      <c r="AD363" s="109"/>
      <c r="AE363" s="109"/>
      <c r="AF363" s="109"/>
      <c r="AG363" s="109"/>
      <c r="AH363" s="109"/>
      <c r="AI363" s="109"/>
      <c r="AJ363" s="109"/>
      <c r="AK363" s="109"/>
      <c r="AL363" s="109"/>
      <c r="AM363" s="109"/>
      <c r="AN363" s="109"/>
      <c r="AO363" s="109"/>
      <c r="AP363" s="109"/>
      <c r="AQ363" s="109"/>
      <c r="AR363" s="109"/>
      <c r="AS363" s="109"/>
      <c r="AT363" s="109"/>
      <c r="AU363" s="109"/>
      <c r="AV363" s="109"/>
      <c r="AW363" s="109"/>
      <c r="AX363" s="109"/>
      <c r="AY363" s="109"/>
      <c r="AZ363" s="109"/>
      <c r="BA363" s="109"/>
      <c r="BB363" s="109"/>
      <c r="BC363" s="109"/>
      <c r="BD363" s="109"/>
      <c r="BE363" s="109"/>
      <c r="BF363" s="109"/>
      <c r="BG363" s="109"/>
      <c r="BH363" s="109"/>
      <c r="BI363" s="109"/>
      <c r="BJ363" s="109"/>
      <c r="BK363" s="109"/>
      <c r="BL363" s="109"/>
      <c r="BM363" s="109"/>
      <c r="BN363" s="109"/>
      <c r="BO363" s="109"/>
      <c r="BP363" s="109"/>
      <c r="BQ363" s="109"/>
      <c r="BR363" s="109"/>
      <c r="BS363" s="109"/>
      <c r="BT363" s="109"/>
      <c r="BU363" s="109"/>
      <c r="BV363" s="109"/>
      <c r="BW363" s="109"/>
      <c r="BX363" s="109"/>
      <c r="BY363" s="109"/>
      <c r="BZ363" s="109"/>
      <c r="CA363" s="109"/>
      <c r="CB363" s="109"/>
      <c r="CC363" s="109"/>
      <c r="CD363" s="109"/>
    </row>
    <row r="364" spans="1:82" s="153" customFormat="1">
      <c r="A364" s="109"/>
      <c r="B364" s="109"/>
      <c r="C364" s="109"/>
      <c r="D364" s="109"/>
      <c r="E364" s="109"/>
      <c r="F364" s="103"/>
      <c r="G364" s="103"/>
      <c r="H364" s="109"/>
      <c r="I364" s="109"/>
      <c r="J364" s="109"/>
      <c r="K364" s="109"/>
      <c r="L364" s="109"/>
      <c r="M364" s="109"/>
      <c r="N364" s="149"/>
      <c r="O364" s="109"/>
      <c r="P364" s="152"/>
      <c r="Q364" s="152"/>
      <c r="R364" s="152"/>
      <c r="S364" s="152"/>
      <c r="T364" s="152"/>
      <c r="U364" s="152"/>
      <c r="V364" s="109"/>
      <c r="W364" s="109"/>
      <c r="X364" s="109"/>
      <c r="Y364" s="109"/>
      <c r="Z364" s="109"/>
      <c r="AA364" s="109"/>
      <c r="AB364" s="109"/>
      <c r="AC364" s="109"/>
      <c r="AD364" s="109"/>
      <c r="AE364" s="109"/>
      <c r="AF364" s="109"/>
      <c r="AG364" s="109"/>
      <c r="AH364" s="109"/>
      <c r="AI364" s="109"/>
      <c r="AJ364" s="109"/>
      <c r="AK364" s="109"/>
      <c r="AL364" s="109"/>
      <c r="AM364" s="109"/>
      <c r="AN364" s="109"/>
      <c r="AO364" s="109"/>
      <c r="AP364" s="109"/>
      <c r="AQ364" s="109"/>
      <c r="AR364" s="109"/>
      <c r="AS364" s="109"/>
      <c r="AT364" s="109"/>
      <c r="AU364" s="109"/>
      <c r="AV364" s="109"/>
      <c r="AW364" s="109"/>
      <c r="AX364" s="109"/>
      <c r="AY364" s="109"/>
      <c r="AZ364" s="109"/>
      <c r="BA364" s="109"/>
      <c r="BB364" s="109"/>
      <c r="BC364" s="109"/>
      <c r="BD364" s="109"/>
      <c r="BE364" s="109"/>
      <c r="BF364" s="109"/>
      <c r="BG364" s="109"/>
      <c r="BH364" s="109"/>
      <c r="BI364" s="109"/>
      <c r="BJ364" s="109"/>
      <c r="BK364" s="109"/>
      <c r="BL364" s="109"/>
      <c r="BM364" s="109"/>
      <c r="BN364" s="109"/>
      <c r="BO364" s="109"/>
      <c r="BP364" s="109"/>
      <c r="BQ364" s="109"/>
      <c r="BR364" s="109"/>
      <c r="BS364" s="109"/>
      <c r="BT364" s="109"/>
      <c r="BU364" s="109"/>
      <c r="BV364" s="109"/>
      <c r="BW364" s="109"/>
      <c r="BX364" s="109"/>
      <c r="BY364" s="109"/>
      <c r="BZ364" s="109"/>
      <c r="CA364" s="109"/>
      <c r="CB364" s="109"/>
      <c r="CC364" s="109"/>
      <c r="CD364" s="109"/>
    </row>
    <row r="365" spans="1:82" s="153" customFormat="1">
      <c r="A365" s="109"/>
      <c r="B365" s="109"/>
      <c r="C365" s="109"/>
      <c r="D365" s="109"/>
      <c r="E365" s="109"/>
      <c r="F365" s="103"/>
      <c r="G365" s="103"/>
      <c r="H365" s="109"/>
      <c r="I365" s="109"/>
      <c r="J365" s="109"/>
      <c r="K365" s="109"/>
      <c r="L365" s="109"/>
      <c r="M365" s="109"/>
      <c r="N365" s="149"/>
      <c r="O365" s="109"/>
      <c r="P365" s="152"/>
      <c r="Q365" s="152"/>
      <c r="R365" s="152"/>
      <c r="S365" s="152"/>
      <c r="T365" s="152"/>
      <c r="U365" s="152"/>
      <c r="V365" s="109"/>
      <c r="W365" s="109"/>
      <c r="X365" s="109"/>
      <c r="Y365" s="109"/>
      <c r="Z365" s="109"/>
      <c r="AA365" s="109"/>
      <c r="AB365" s="109"/>
      <c r="AC365" s="109"/>
      <c r="AD365" s="109"/>
      <c r="AE365" s="109"/>
      <c r="AF365" s="109"/>
      <c r="AG365" s="109"/>
      <c r="AH365" s="109"/>
      <c r="AI365" s="109"/>
      <c r="AJ365" s="109"/>
      <c r="AK365" s="109"/>
      <c r="AL365" s="109"/>
      <c r="AM365" s="109"/>
      <c r="AN365" s="109"/>
      <c r="AO365" s="109"/>
      <c r="AP365" s="109"/>
      <c r="AQ365" s="109"/>
      <c r="AR365" s="109"/>
      <c r="AS365" s="109"/>
      <c r="AT365" s="109"/>
      <c r="AU365" s="109"/>
      <c r="AV365" s="109"/>
      <c r="AW365" s="109"/>
      <c r="AX365" s="109"/>
      <c r="AY365" s="109"/>
      <c r="AZ365" s="109"/>
      <c r="BA365" s="109"/>
      <c r="BB365" s="109"/>
      <c r="BC365" s="109"/>
      <c r="BD365" s="109"/>
      <c r="BE365" s="109"/>
      <c r="BF365" s="109"/>
      <c r="BG365" s="109"/>
      <c r="BH365" s="109"/>
      <c r="BI365" s="109"/>
      <c r="BJ365" s="109"/>
      <c r="BK365" s="109"/>
      <c r="BL365" s="109"/>
      <c r="BM365" s="109"/>
      <c r="BN365" s="109"/>
      <c r="BO365" s="109"/>
      <c r="BP365" s="109"/>
      <c r="BQ365" s="109"/>
      <c r="BR365" s="109"/>
      <c r="BS365" s="109"/>
      <c r="BT365" s="109"/>
      <c r="BU365" s="109"/>
      <c r="BV365" s="109"/>
      <c r="BW365" s="109"/>
      <c r="BX365" s="109"/>
      <c r="BY365" s="109"/>
      <c r="BZ365" s="109"/>
      <c r="CA365" s="109"/>
      <c r="CB365" s="109"/>
      <c r="CC365" s="109"/>
      <c r="CD365" s="109"/>
    </row>
    <row r="366" spans="1:82" s="153" customFormat="1">
      <c r="A366" s="109"/>
      <c r="B366" s="109"/>
      <c r="C366" s="109"/>
      <c r="D366" s="109"/>
      <c r="E366" s="109"/>
      <c r="F366" s="103"/>
      <c r="G366" s="103"/>
      <c r="H366" s="109"/>
      <c r="I366" s="109"/>
      <c r="J366" s="109"/>
      <c r="K366" s="109"/>
      <c r="L366" s="109"/>
      <c r="M366" s="109"/>
      <c r="N366" s="149"/>
      <c r="O366" s="109"/>
      <c r="P366" s="152"/>
      <c r="Q366" s="152"/>
      <c r="R366" s="152"/>
      <c r="S366" s="152"/>
      <c r="T366" s="152"/>
      <c r="U366" s="152"/>
      <c r="V366" s="109"/>
      <c r="W366" s="109"/>
      <c r="X366" s="109"/>
      <c r="Y366" s="109"/>
      <c r="Z366" s="109"/>
      <c r="AA366" s="109"/>
      <c r="AB366" s="109"/>
      <c r="AC366" s="109"/>
      <c r="AD366" s="109"/>
      <c r="AE366" s="109"/>
      <c r="AF366" s="109"/>
      <c r="AG366" s="109"/>
      <c r="AH366" s="109"/>
      <c r="AI366" s="109"/>
      <c r="AJ366" s="109"/>
      <c r="AK366" s="109"/>
      <c r="AL366" s="109"/>
      <c r="AM366" s="109"/>
      <c r="AN366" s="109"/>
      <c r="AO366" s="109"/>
      <c r="AP366" s="109"/>
      <c r="AQ366" s="109"/>
      <c r="AR366" s="109"/>
      <c r="AS366" s="109"/>
      <c r="AT366" s="109"/>
      <c r="AU366" s="109"/>
      <c r="AV366" s="109"/>
      <c r="AW366" s="109"/>
      <c r="AX366" s="109"/>
      <c r="AY366" s="109"/>
      <c r="AZ366" s="109"/>
      <c r="BA366" s="109"/>
      <c r="BB366" s="109"/>
      <c r="BC366" s="109"/>
      <c r="BD366" s="109"/>
      <c r="BE366" s="109"/>
      <c r="BF366" s="109"/>
      <c r="BG366" s="109"/>
      <c r="BH366" s="109"/>
      <c r="BI366" s="109"/>
      <c r="BJ366" s="109"/>
      <c r="BK366" s="109"/>
      <c r="BL366" s="109"/>
      <c r="BM366" s="109"/>
      <c r="BN366" s="109"/>
      <c r="BO366" s="109"/>
      <c r="BP366" s="109"/>
      <c r="BQ366" s="109"/>
      <c r="BR366" s="109"/>
      <c r="BS366" s="109"/>
      <c r="BT366" s="109"/>
      <c r="BU366" s="109"/>
      <c r="BV366" s="109"/>
      <c r="BW366" s="109"/>
      <c r="BX366" s="109"/>
      <c r="BY366" s="109"/>
      <c r="BZ366" s="109"/>
      <c r="CA366" s="109"/>
      <c r="CB366" s="109"/>
      <c r="CC366" s="109"/>
      <c r="CD366" s="109"/>
    </row>
    <row r="367" spans="1:82" s="153" customFormat="1">
      <c r="A367" s="109"/>
      <c r="B367" s="109"/>
      <c r="C367" s="109"/>
      <c r="D367" s="109"/>
      <c r="E367" s="109"/>
      <c r="F367" s="103"/>
      <c r="G367" s="103"/>
      <c r="H367" s="109"/>
      <c r="I367" s="109"/>
      <c r="J367" s="109"/>
      <c r="K367" s="109"/>
      <c r="L367" s="109"/>
      <c r="M367" s="109"/>
      <c r="N367" s="149"/>
      <c r="O367" s="109"/>
      <c r="P367" s="152"/>
      <c r="Q367" s="152"/>
      <c r="R367" s="152"/>
      <c r="S367" s="152"/>
      <c r="T367" s="152"/>
      <c r="U367" s="152"/>
      <c r="V367" s="109"/>
      <c r="W367" s="109"/>
      <c r="X367" s="109"/>
      <c r="Y367" s="109"/>
      <c r="Z367" s="109"/>
      <c r="AA367" s="109"/>
      <c r="AB367" s="109"/>
      <c r="AC367" s="109"/>
      <c r="AD367" s="109"/>
      <c r="AE367" s="109"/>
      <c r="AF367" s="109"/>
      <c r="AG367" s="109"/>
      <c r="AH367" s="109"/>
      <c r="AI367" s="109"/>
      <c r="AJ367" s="109"/>
      <c r="AK367" s="109"/>
      <c r="AL367" s="109"/>
      <c r="AM367" s="109"/>
      <c r="AN367" s="109"/>
      <c r="AO367" s="109"/>
      <c r="AP367" s="109"/>
      <c r="AQ367" s="109"/>
      <c r="AR367" s="109"/>
      <c r="AS367" s="109"/>
      <c r="AT367" s="109"/>
      <c r="AU367" s="109"/>
      <c r="AV367" s="109"/>
      <c r="AW367" s="109"/>
      <c r="AX367" s="109"/>
      <c r="AY367" s="109"/>
      <c r="AZ367" s="109"/>
      <c r="BA367" s="109"/>
      <c r="BB367" s="109"/>
      <c r="BC367" s="109"/>
      <c r="BD367" s="109"/>
      <c r="BE367" s="109"/>
      <c r="BF367" s="109"/>
      <c r="BG367" s="109"/>
      <c r="BH367" s="109"/>
      <c r="BI367" s="109"/>
      <c r="BJ367" s="109"/>
      <c r="BK367" s="109"/>
      <c r="BL367" s="109"/>
      <c r="BM367" s="109"/>
      <c r="BN367" s="109"/>
      <c r="BO367" s="109"/>
      <c r="BP367" s="109"/>
      <c r="BQ367" s="109"/>
      <c r="BR367" s="109"/>
      <c r="BS367" s="109"/>
      <c r="BT367" s="109"/>
      <c r="BU367" s="109"/>
      <c r="BV367" s="109"/>
      <c r="BW367" s="109"/>
      <c r="BX367" s="109"/>
      <c r="BY367" s="109"/>
      <c r="BZ367" s="109"/>
      <c r="CA367" s="109"/>
      <c r="CB367" s="109"/>
      <c r="CC367" s="109"/>
      <c r="CD367" s="109"/>
    </row>
    <row r="368" spans="1:82" s="153" customFormat="1">
      <c r="A368" s="109"/>
      <c r="B368" s="109"/>
      <c r="C368" s="109"/>
      <c r="D368" s="109"/>
      <c r="E368" s="109"/>
      <c r="F368" s="103"/>
      <c r="G368" s="103"/>
      <c r="H368" s="109"/>
      <c r="I368" s="109"/>
      <c r="J368" s="109"/>
      <c r="K368" s="109"/>
      <c r="L368" s="109"/>
      <c r="M368" s="109"/>
      <c r="N368" s="149"/>
      <c r="O368" s="109"/>
      <c r="P368" s="152"/>
      <c r="Q368" s="152"/>
      <c r="R368" s="152"/>
      <c r="S368" s="152"/>
      <c r="T368" s="152"/>
      <c r="U368" s="152"/>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09"/>
      <c r="AY368" s="109"/>
      <c r="AZ368" s="109"/>
      <c r="BA368" s="109"/>
      <c r="BB368" s="109"/>
      <c r="BC368" s="109"/>
      <c r="BD368" s="109"/>
      <c r="BE368" s="109"/>
      <c r="BF368" s="109"/>
      <c r="BG368" s="109"/>
      <c r="BH368" s="109"/>
      <c r="BI368" s="109"/>
      <c r="BJ368" s="109"/>
      <c r="BK368" s="109"/>
      <c r="BL368" s="109"/>
      <c r="BM368" s="109"/>
      <c r="BN368" s="109"/>
      <c r="BO368" s="109"/>
      <c r="BP368" s="109"/>
      <c r="BQ368" s="109"/>
      <c r="BR368" s="109"/>
      <c r="BS368" s="109"/>
      <c r="BT368" s="109"/>
      <c r="BU368" s="109"/>
      <c r="BV368" s="109"/>
      <c r="BW368" s="109"/>
      <c r="BX368" s="109"/>
      <c r="BY368" s="109"/>
      <c r="BZ368" s="109"/>
      <c r="CA368" s="109"/>
      <c r="CB368" s="109"/>
      <c r="CC368" s="109"/>
      <c r="CD368" s="109"/>
    </row>
    <row r="369" spans="1:82" s="153" customFormat="1">
      <c r="A369" s="109"/>
      <c r="B369" s="109"/>
      <c r="C369" s="109"/>
      <c r="D369" s="109"/>
      <c r="E369" s="109"/>
      <c r="F369" s="103"/>
      <c r="G369" s="103"/>
      <c r="H369" s="109"/>
      <c r="I369" s="109"/>
      <c r="J369" s="109"/>
      <c r="K369" s="109"/>
      <c r="L369" s="109"/>
      <c r="M369" s="109"/>
      <c r="N369" s="149"/>
      <c r="O369" s="109"/>
      <c r="P369" s="152"/>
      <c r="Q369" s="152"/>
      <c r="R369" s="152"/>
      <c r="S369" s="152"/>
      <c r="T369" s="152"/>
      <c r="U369" s="152"/>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V369" s="109"/>
      <c r="AW369" s="109"/>
      <c r="AX369" s="109"/>
      <c r="AY369" s="109"/>
      <c r="AZ369" s="109"/>
      <c r="BA369" s="109"/>
      <c r="BB369" s="109"/>
      <c r="BC369" s="109"/>
      <c r="BD369" s="109"/>
      <c r="BE369" s="109"/>
      <c r="BF369" s="109"/>
      <c r="BG369" s="109"/>
      <c r="BH369" s="109"/>
      <c r="BI369" s="109"/>
      <c r="BJ369" s="109"/>
      <c r="BK369" s="109"/>
      <c r="BL369" s="109"/>
      <c r="BM369" s="109"/>
      <c r="BN369" s="109"/>
      <c r="BO369" s="109"/>
      <c r="BP369" s="109"/>
      <c r="BQ369" s="109"/>
      <c r="BR369" s="109"/>
      <c r="BS369" s="109"/>
      <c r="BT369" s="109"/>
      <c r="BU369" s="109"/>
      <c r="BV369" s="109"/>
      <c r="BW369" s="109"/>
      <c r="BX369" s="109"/>
      <c r="BY369" s="109"/>
      <c r="BZ369" s="109"/>
      <c r="CA369" s="109"/>
      <c r="CB369" s="109"/>
      <c r="CC369" s="109"/>
      <c r="CD369" s="109"/>
    </row>
    <row r="370" spans="1:82" s="153" customFormat="1">
      <c r="A370" s="109"/>
      <c r="B370" s="109"/>
      <c r="C370" s="109"/>
      <c r="D370" s="109"/>
      <c r="E370" s="109"/>
      <c r="F370" s="103"/>
      <c r="G370" s="103"/>
      <c r="H370" s="109"/>
      <c r="I370" s="109"/>
      <c r="J370" s="109"/>
      <c r="K370" s="109"/>
      <c r="L370" s="109"/>
      <c r="M370" s="109"/>
      <c r="N370" s="149"/>
      <c r="O370" s="109"/>
      <c r="P370" s="152"/>
      <c r="Q370" s="152"/>
      <c r="R370" s="152"/>
      <c r="S370" s="152"/>
      <c r="T370" s="152"/>
      <c r="U370" s="152"/>
      <c r="V370" s="109"/>
      <c r="W370" s="109"/>
      <c r="X370" s="109"/>
      <c r="Y370" s="109"/>
      <c r="Z370" s="109"/>
      <c r="AA370" s="109"/>
      <c r="AB370" s="109"/>
      <c r="AC370" s="109"/>
      <c r="AD370" s="109"/>
      <c r="AE370" s="109"/>
      <c r="AF370" s="109"/>
      <c r="AG370" s="109"/>
      <c r="AH370" s="109"/>
      <c r="AI370" s="109"/>
      <c r="AJ370" s="109"/>
      <c r="AK370" s="109"/>
      <c r="AL370" s="109"/>
      <c r="AM370" s="109"/>
      <c r="AN370" s="109"/>
      <c r="AO370" s="109"/>
      <c r="AP370" s="109"/>
      <c r="AQ370" s="109"/>
      <c r="AR370" s="109"/>
      <c r="AS370" s="109"/>
      <c r="AT370" s="109"/>
      <c r="AU370" s="109"/>
      <c r="AV370" s="109"/>
      <c r="AW370" s="109"/>
      <c r="AX370" s="109"/>
      <c r="AY370" s="109"/>
      <c r="AZ370" s="109"/>
      <c r="BA370" s="109"/>
      <c r="BB370" s="109"/>
      <c r="BC370" s="109"/>
      <c r="BD370" s="109"/>
      <c r="BE370" s="109"/>
      <c r="BF370" s="109"/>
      <c r="BG370" s="109"/>
      <c r="BH370" s="109"/>
      <c r="BI370" s="109"/>
      <c r="BJ370" s="109"/>
      <c r="BK370" s="109"/>
      <c r="BL370" s="109"/>
      <c r="BM370" s="109"/>
      <c r="BN370" s="109"/>
      <c r="BO370" s="109"/>
      <c r="BP370" s="109"/>
      <c r="BQ370" s="109"/>
      <c r="BR370" s="109"/>
      <c r="BS370" s="109"/>
      <c r="BT370" s="109"/>
      <c r="BU370" s="109"/>
      <c r="BV370" s="109"/>
      <c r="BW370" s="109"/>
      <c r="BX370" s="109"/>
      <c r="BY370" s="109"/>
      <c r="BZ370" s="109"/>
      <c r="CA370" s="109"/>
      <c r="CB370" s="109"/>
      <c r="CC370" s="109"/>
      <c r="CD370" s="109"/>
    </row>
    <row r="371" spans="1:82" s="153" customFormat="1">
      <c r="A371" s="109"/>
      <c r="B371" s="109"/>
      <c r="C371" s="109"/>
      <c r="D371" s="109"/>
      <c r="E371" s="109"/>
      <c r="F371" s="103"/>
      <c r="G371" s="103"/>
      <c r="H371" s="109"/>
      <c r="I371" s="109"/>
      <c r="J371" s="109"/>
      <c r="K371" s="109"/>
      <c r="L371" s="109"/>
      <c r="M371" s="109"/>
      <c r="N371" s="149"/>
      <c r="O371" s="109"/>
      <c r="P371" s="152"/>
      <c r="Q371" s="152"/>
      <c r="R371" s="152"/>
      <c r="S371" s="152"/>
      <c r="T371" s="152"/>
      <c r="U371" s="152"/>
      <c r="V371" s="109"/>
      <c r="W371" s="109"/>
      <c r="X371" s="109"/>
      <c r="Y371" s="109"/>
      <c r="Z371" s="109"/>
      <c r="AA371" s="109"/>
      <c r="AB371" s="109"/>
      <c r="AC371" s="109"/>
      <c r="AD371" s="109"/>
      <c r="AE371" s="109"/>
      <c r="AF371" s="109"/>
      <c r="AG371" s="109"/>
      <c r="AH371" s="109"/>
      <c r="AI371" s="109"/>
      <c r="AJ371" s="109"/>
      <c r="AK371" s="109"/>
      <c r="AL371" s="109"/>
      <c r="AM371" s="109"/>
      <c r="AN371" s="109"/>
      <c r="AO371" s="109"/>
      <c r="AP371" s="109"/>
      <c r="AQ371" s="109"/>
      <c r="AR371" s="109"/>
      <c r="AS371" s="109"/>
      <c r="AT371" s="109"/>
      <c r="AU371" s="109"/>
      <c r="AV371" s="109"/>
      <c r="AW371" s="109"/>
      <c r="AX371" s="109"/>
      <c r="AY371" s="109"/>
      <c r="AZ371" s="109"/>
      <c r="BA371" s="109"/>
      <c r="BB371" s="109"/>
      <c r="BC371" s="109"/>
      <c r="BD371" s="109"/>
      <c r="BE371" s="109"/>
      <c r="BF371" s="109"/>
      <c r="BG371" s="109"/>
      <c r="BH371" s="109"/>
      <c r="BI371" s="109"/>
      <c r="BJ371" s="109"/>
      <c r="BK371" s="109"/>
      <c r="BL371" s="109"/>
      <c r="BM371" s="109"/>
      <c r="BN371" s="109"/>
      <c r="BO371" s="109"/>
      <c r="BP371" s="109"/>
      <c r="BQ371" s="109"/>
      <c r="BR371" s="109"/>
      <c r="BS371" s="109"/>
      <c r="BT371" s="109"/>
      <c r="BU371" s="109"/>
      <c r="BV371" s="109"/>
      <c r="BW371" s="109"/>
      <c r="BX371" s="109"/>
      <c r="BY371" s="109"/>
      <c r="BZ371" s="109"/>
      <c r="CA371" s="109"/>
      <c r="CB371" s="109"/>
      <c r="CC371" s="109"/>
      <c r="CD371" s="109"/>
    </row>
    <row r="372" spans="1:82" s="153" customFormat="1">
      <c r="A372" s="109"/>
      <c r="B372" s="109"/>
      <c r="C372" s="109"/>
      <c r="D372" s="109"/>
      <c r="E372" s="109"/>
      <c r="F372" s="103"/>
      <c r="G372" s="103"/>
      <c r="H372" s="109"/>
      <c r="I372" s="109"/>
      <c r="J372" s="109"/>
      <c r="K372" s="109"/>
      <c r="L372" s="109"/>
      <c r="M372" s="109"/>
      <c r="N372" s="149"/>
      <c r="O372" s="109"/>
      <c r="P372" s="152"/>
      <c r="Q372" s="152"/>
      <c r="R372" s="152"/>
      <c r="S372" s="152"/>
      <c r="T372" s="152"/>
      <c r="U372" s="152"/>
      <c r="V372" s="109"/>
      <c r="W372" s="109"/>
      <c r="X372" s="109"/>
      <c r="Y372" s="109"/>
      <c r="Z372" s="109"/>
      <c r="AA372" s="109"/>
      <c r="AB372" s="109"/>
      <c r="AC372" s="109"/>
      <c r="AD372" s="109"/>
      <c r="AE372" s="109"/>
      <c r="AF372" s="109"/>
      <c r="AG372" s="109"/>
      <c r="AH372" s="109"/>
      <c r="AI372" s="109"/>
      <c r="AJ372" s="109"/>
      <c r="AK372" s="109"/>
      <c r="AL372" s="109"/>
      <c r="AM372" s="109"/>
      <c r="AN372" s="109"/>
      <c r="AO372" s="109"/>
      <c r="AP372" s="109"/>
      <c r="AQ372" s="109"/>
      <c r="AR372" s="109"/>
      <c r="AS372" s="109"/>
      <c r="AT372" s="109"/>
      <c r="AU372" s="109"/>
      <c r="AV372" s="109"/>
      <c r="AW372" s="109"/>
      <c r="AX372" s="109"/>
      <c r="AY372" s="109"/>
      <c r="AZ372" s="109"/>
      <c r="BA372" s="109"/>
      <c r="BB372" s="109"/>
      <c r="BC372" s="109"/>
      <c r="BD372" s="109"/>
      <c r="BE372" s="109"/>
      <c r="BF372" s="109"/>
      <c r="BG372" s="109"/>
      <c r="BH372" s="109"/>
      <c r="BI372" s="109"/>
      <c r="BJ372" s="109"/>
      <c r="BK372" s="109"/>
      <c r="BL372" s="109"/>
      <c r="BM372" s="109"/>
      <c r="BN372" s="109"/>
      <c r="BO372" s="109"/>
      <c r="BP372" s="109"/>
      <c r="BQ372" s="109"/>
      <c r="BR372" s="109"/>
      <c r="BS372" s="109"/>
      <c r="BT372" s="109"/>
      <c r="BU372" s="109"/>
      <c r="BV372" s="109"/>
      <c r="BW372" s="109"/>
      <c r="BX372" s="109"/>
      <c r="BY372" s="109"/>
      <c r="BZ372" s="109"/>
      <c r="CA372" s="109"/>
      <c r="CB372" s="109"/>
      <c r="CC372" s="109"/>
      <c r="CD372" s="109"/>
    </row>
    <row r="373" spans="1:82" s="153" customFormat="1">
      <c r="A373" s="109"/>
      <c r="B373" s="109"/>
      <c r="C373" s="109"/>
      <c r="D373" s="109"/>
      <c r="E373" s="109"/>
      <c r="F373" s="103"/>
      <c r="G373" s="103"/>
      <c r="H373" s="109"/>
      <c r="I373" s="109"/>
      <c r="J373" s="109"/>
      <c r="K373" s="109"/>
      <c r="L373" s="109"/>
      <c r="M373" s="109"/>
      <c r="N373" s="149"/>
      <c r="O373" s="109"/>
      <c r="P373" s="152"/>
      <c r="Q373" s="152"/>
      <c r="R373" s="152"/>
      <c r="S373" s="152"/>
      <c r="T373" s="152"/>
      <c r="U373" s="152"/>
      <c r="V373" s="109"/>
      <c r="W373" s="109"/>
      <c r="X373" s="109"/>
      <c r="Y373" s="109"/>
      <c r="Z373" s="109"/>
      <c r="AA373" s="109"/>
      <c r="AB373" s="109"/>
      <c r="AC373" s="109"/>
      <c r="AD373" s="109"/>
      <c r="AE373" s="109"/>
      <c r="AF373" s="109"/>
      <c r="AG373" s="109"/>
      <c r="AH373" s="109"/>
      <c r="AI373" s="109"/>
      <c r="AJ373" s="109"/>
      <c r="AK373" s="109"/>
      <c r="AL373" s="109"/>
      <c r="AM373" s="109"/>
      <c r="AN373" s="109"/>
      <c r="AO373" s="109"/>
      <c r="AP373" s="109"/>
      <c r="AQ373" s="109"/>
      <c r="AR373" s="109"/>
      <c r="AS373" s="109"/>
      <c r="AT373" s="109"/>
      <c r="AU373" s="109"/>
      <c r="AV373" s="109"/>
      <c r="AW373" s="109"/>
      <c r="AX373" s="109"/>
      <c r="AY373" s="109"/>
      <c r="AZ373" s="109"/>
      <c r="BA373" s="109"/>
      <c r="BB373" s="109"/>
      <c r="BC373" s="109"/>
      <c r="BD373" s="109"/>
      <c r="BE373" s="109"/>
      <c r="BF373" s="109"/>
      <c r="BG373" s="109"/>
      <c r="BH373" s="109"/>
      <c r="BI373" s="109"/>
      <c r="BJ373" s="109"/>
      <c r="BK373" s="109"/>
      <c r="BL373" s="109"/>
      <c r="BM373" s="109"/>
      <c r="BN373" s="109"/>
      <c r="BO373" s="109"/>
      <c r="BP373" s="109"/>
      <c r="BQ373" s="109"/>
      <c r="BR373" s="109"/>
      <c r="BS373" s="109"/>
      <c r="BT373" s="109"/>
      <c r="BU373" s="109"/>
      <c r="BV373" s="109"/>
      <c r="BW373" s="109"/>
      <c r="BX373" s="109"/>
      <c r="BY373" s="109"/>
      <c r="BZ373" s="109"/>
      <c r="CA373" s="109"/>
      <c r="CB373" s="109"/>
      <c r="CC373" s="109"/>
      <c r="CD373" s="109"/>
    </row>
    <row r="374" spans="1:82" s="153" customFormat="1">
      <c r="A374" s="109"/>
      <c r="B374" s="109"/>
      <c r="C374" s="109"/>
      <c r="D374" s="109"/>
      <c r="E374" s="109"/>
      <c r="F374" s="103"/>
      <c r="G374" s="103"/>
      <c r="H374" s="109"/>
      <c r="I374" s="109"/>
      <c r="J374" s="109"/>
      <c r="K374" s="109"/>
      <c r="L374" s="109"/>
      <c r="M374" s="109"/>
      <c r="N374" s="149"/>
      <c r="O374" s="109"/>
      <c r="P374" s="152"/>
      <c r="Q374" s="152"/>
      <c r="R374" s="152"/>
      <c r="S374" s="152"/>
      <c r="T374" s="152"/>
      <c r="U374" s="152"/>
      <c r="V374" s="109"/>
      <c r="W374" s="109"/>
      <c r="X374" s="109"/>
      <c r="Y374" s="109"/>
      <c r="Z374" s="109"/>
      <c r="AA374" s="109"/>
      <c r="AB374" s="109"/>
      <c r="AC374" s="109"/>
      <c r="AD374" s="109"/>
      <c r="AE374" s="109"/>
      <c r="AF374" s="109"/>
      <c r="AG374" s="109"/>
      <c r="AH374" s="109"/>
      <c r="AI374" s="109"/>
      <c r="AJ374" s="109"/>
      <c r="AK374" s="109"/>
      <c r="AL374" s="109"/>
      <c r="AM374" s="109"/>
      <c r="AN374" s="109"/>
      <c r="AO374" s="109"/>
      <c r="AP374" s="109"/>
      <c r="AQ374" s="109"/>
      <c r="AR374" s="109"/>
      <c r="AS374" s="109"/>
      <c r="AT374" s="109"/>
      <c r="AU374" s="109"/>
      <c r="AV374" s="109"/>
      <c r="AW374" s="109"/>
      <c r="AX374" s="109"/>
      <c r="AY374" s="109"/>
      <c r="AZ374" s="109"/>
      <c r="BA374" s="109"/>
      <c r="BB374" s="109"/>
      <c r="BC374" s="109"/>
      <c r="BD374" s="109"/>
      <c r="BE374" s="109"/>
      <c r="BF374" s="109"/>
      <c r="BG374" s="109"/>
      <c r="BH374" s="109"/>
      <c r="BI374" s="109"/>
      <c r="BJ374" s="109"/>
      <c r="BK374" s="109"/>
      <c r="BL374" s="109"/>
      <c r="BM374" s="109"/>
      <c r="BN374" s="109"/>
      <c r="BO374" s="109"/>
      <c r="BP374" s="109"/>
      <c r="BQ374" s="109"/>
      <c r="BR374" s="109"/>
      <c r="BS374" s="109"/>
      <c r="BT374" s="109"/>
      <c r="BU374" s="109"/>
      <c r="BV374" s="109"/>
      <c r="BW374" s="109"/>
      <c r="BX374" s="109"/>
      <c r="BY374" s="109"/>
      <c r="BZ374" s="109"/>
      <c r="CA374" s="109"/>
      <c r="CB374" s="109"/>
      <c r="CC374" s="109"/>
      <c r="CD374" s="109"/>
    </row>
    <row r="375" spans="1:82" s="153" customFormat="1">
      <c r="A375" s="109"/>
      <c r="B375" s="109"/>
      <c r="C375" s="109"/>
      <c r="D375" s="109"/>
      <c r="E375" s="109"/>
      <c r="F375" s="103"/>
      <c r="G375" s="103"/>
      <c r="H375" s="109"/>
      <c r="I375" s="109"/>
      <c r="J375" s="109"/>
      <c r="K375" s="109"/>
      <c r="L375" s="109"/>
      <c r="M375" s="109"/>
      <c r="N375" s="149"/>
      <c r="O375" s="109"/>
      <c r="P375" s="152"/>
      <c r="Q375" s="152"/>
      <c r="R375" s="152"/>
      <c r="S375" s="152"/>
      <c r="T375" s="152"/>
      <c r="U375" s="152"/>
      <c r="V375" s="109"/>
      <c r="W375" s="109"/>
      <c r="X375" s="109"/>
      <c r="Y375" s="109"/>
      <c r="Z375" s="109"/>
      <c r="AA375" s="109"/>
      <c r="AB375" s="109"/>
      <c r="AC375" s="109"/>
      <c r="AD375" s="109"/>
      <c r="AE375" s="109"/>
      <c r="AF375" s="109"/>
      <c r="AG375" s="109"/>
      <c r="AH375" s="109"/>
      <c r="AI375" s="109"/>
      <c r="AJ375" s="109"/>
      <c r="AK375" s="109"/>
      <c r="AL375" s="109"/>
      <c r="AM375" s="109"/>
      <c r="AN375" s="109"/>
      <c r="AO375" s="109"/>
      <c r="AP375" s="109"/>
      <c r="AQ375" s="109"/>
      <c r="AR375" s="109"/>
      <c r="AS375" s="109"/>
      <c r="AT375" s="109"/>
      <c r="AU375" s="109"/>
      <c r="AV375" s="109"/>
      <c r="AW375" s="109"/>
      <c r="AX375" s="109"/>
      <c r="AY375" s="109"/>
      <c r="AZ375" s="109"/>
      <c r="BA375" s="109"/>
      <c r="BB375" s="109"/>
      <c r="BC375" s="109"/>
      <c r="BD375" s="109"/>
      <c r="BE375" s="109"/>
      <c r="BF375" s="109"/>
      <c r="BG375" s="109"/>
      <c r="BH375" s="109"/>
      <c r="BI375" s="109"/>
      <c r="BJ375" s="109"/>
      <c r="BK375" s="109"/>
      <c r="BL375" s="109"/>
      <c r="BM375" s="109"/>
      <c r="BN375" s="109"/>
      <c r="BO375" s="109"/>
      <c r="BP375" s="109"/>
      <c r="BQ375" s="109"/>
      <c r="BR375" s="109"/>
      <c r="BS375" s="109"/>
      <c r="BT375" s="109"/>
      <c r="BU375" s="109"/>
      <c r="BV375" s="109"/>
      <c r="BW375" s="109"/>
      <c r="BX375" s="109"/>
      <c r="BY375" s="109"/>
      <c r="BZ375" s="109"/>
      <c r="CA375" s="109"/>
      <c r="CB375" s="109"/>
      <c r="CC375" s="109"/>
      <c r="CD375" s="109"/>
    </row>
    <row r="376" spans="1:82" s="153" customFormat="1">
      <c r="A376" s="109"/>
      <c r="B376" s="109"/>
      <c r="C376" s="109"/>
      <c r="D376" s="109"/>
      <c r="E376" s="109"/>
      <c r="F376" s="103"/>
      <c r="G376" s="103"/>
      <c r="H376" s="109"/>
      <c r="I376" s="109"/>
      <c r="J376" s="109"/>
      <c r="K376" s="109"/>
      <c r="L376" s="109"/>
      <c r="M376" s="109"/>
      <c r="N376" s="149"/>
      <c r="O376" s="109"/>
      <c r="P376" s="152"/>
      <c r="Q376" s="152"/>
      <c r="R376" s="152"/>
      <c r="S376" s="152"/>
      <c r="T376" s="152"/>
      <c r="U376" s="152"/>
      <c r="V376" s="109"/>
      <c r="W376" s="109"/>
      <c r="X376" s="109"/>
      <c r="Y376" s="109"/>
      <c r="Z376" s="109"/>
      <c r="AA376" s="109"/>
      <c r="AB376" s="109"/>
      <c r="AC376" s="109"/>
      <c r="AD376" s="109"/>
      <c r="AE376" s="109"/>
      <c r="AF376" s="109"/>
      <c r="AG376" s="109"/>
      <c r="AH376" s="109"/>
      <c r="AI376" s="109"/>
      <c r="AJ376" s="109"/>
      <c r="AK376" s="109"/>
      <c r="AL376" s="109"/>
      <c r="AM376" s="109"/>
      <c r="AN376" s="109"/>
      <c r="AO376" s="109"/>
      <c r="AP376" s="109"/>
      <c r="AQ376" s="109"/>
      <c r="AR376" s="109"/>
      <c r="AS376" s="109"/>
      <c r="AT376" s="109"/>
      <c r="AU376" s="109"/>
      <c r="AV376" s="109"/>
      <c r="AW376" s="109"/>
      <c r="AX376" s="109"/>
      <c r="AY376" s="109"/>
      <c r="AZ376" s="109"/>
      <c r="BA376" s="109"/>
      <c r="BB376" s="109"/>
      <c r="BC376" s="109"/>
      <c r="BD376" s="109"/>
      <c r="BE376" s="109"/>
      <c r="BF376" s="109"/>
      <c r="BG376" s="109"/>
      <c r="BH376" s="109"/>
      <c r="BI376" s="109"/>
      <c r="BJ376" s="109"/>
      <c r="BK376" s="109"/>
      <c r="BL376" s="109"/>
      <c r="BM376" s="109"/>
      <c r="BN376" s="109"/>
      <c r="BO376" s="109"/>
      <c r="BP376" s="109"/>
      <c r="BQ376" s="109"/>
      <c r="BR376" s="109"/>
      <c r="BS376" s="109"/>
      <c r="BT376" s="109"/>
      <c r="BU376" s="109"/>
      <c r="BV376" s="109"/>
      <c r="BW376" s="109"/>
      <c r="BX376" s="109"/>
      <c r="BY376" s="109"/>
      <c r="BZ376" s="109"/>
      <c r="CA376" s="109"/>
      <c r="CB376" s="109"/>
      <c r="CC376" s="109"/>
      <c r="CD376" s="109"/>
    </row>
    <row r="377" spans="1:82" s="153" customFormat="1">
      <c r="A377" s="109"/>
      <c r="B377" s="109"/>
      <c r="C377" s="109"/>
      <c r="D377" s="109"/>
      <c r="E377" s="109"/>
      <c r="F377" s="103"/>
      <c r="G377" s="103"/>
      <c r="H377" s="109"/>
      <c r="I377" s="109"/>
      <c r="J377" s="109"/>
      <c r="K377" s="109"/>
      <c r="L377" s="109"/>
      <c r="M377" s="109"/>
      <c r="N377" s="149"/>
      <c r="O377" s="109"/>
      <c r="P377" s="152"/>
      <c r="Q377" s="152"/>
      <c r="R377" s="152"/>
      <c r="S377" s="152"/>
      <c r="T377" s="152"/>
      <c r="U377" s="152"/>
      <c r="V377" s="109"/>
      <c r="W377" s="109"/>
      <c r="X377" s="109"/>
      <c r="Y377" s="109"/>
      <c r="Z377" s="109"/>
      <c r="AA377" s="109"/>
      <c r="AB377" s="109"/>
      <c r="AC377" s="109"/>
      <c r="AD377" s="109"/>
      <c r="AE377" s="109"/>
      <c r="AF377" s="109"/>
      <c r="AG377" s="109"/>
      <c r="AH377" s="109"/>
      <c r="AI377" s="109"/>
      <c r="AJ377" s="109"/>
      <c r="AK377" s="109"/>
      <c r="AL377" s="109"/>
      <c r="AM377" s="109"/>
      <c r="AN377" s="109"/>
      <c r="AO377" s="109"/>
      <c r="AP377" s="109"/>
      <c r="AQ377" s="109"/>
      <c r="AR377" s="109"/>
      <c r="AS377" s="109"/>
      <c r="AT377" s="109"/>
      <c r="AU377" s="109"/>
      <c r="AV377" s="109"/>
      <c r="AW377" s="109"/>
      <c r="AX377" s="109"/>
      <c r="AY377" s="109"/>
      <c r="AZ377" s="109"/>
      <c r="BA377" s="109"/>
      <c r="BB377" s="109"/>
      <c r="BC377" s="109"/>
      <c r="BD377" s="109"/>
      <c r="BE377" s="109"/>
      <c r="BF377" s="109"/>
      <c r="BG377" s="109"/>
      <c r="BH377" s="109"/>
      <c r="BI377" s="109"/>
      <c r="BJ377" s="109"/>
      <c r="BK377" s="109"/>
      <c r="BL377" s="109"/>
      <c r="BM377" s="109"/>
      <c r="BN377" s="109"/>
      <c r="BO377" s="109"/>
      <c r="BP377" s="109"/>
      <c r="BQ377" s="109"/>
      <c r="BR377" s="109"/>
      <c r="BS377" s="109"/>
      <c r="BT377" s="109"/>
      <c r="BU377" s="109"/>
      <c r="BV377" s="109"/>
      <c r="BW377" s="109"/>
      <c r="BX377" s="109"/>
      <c r="BY377" s="109"/>
      <c r="BZ377" s="109"/>
      <c r="CA377" s="109"/>
      <c r="CB377" s="109"/>
      <c r="CC377" s="109"/>
      <c r="CD377" s="109"/>
    </row>
    <row r="378" spans="1:82" s="153" customFormat="1">
      <c r="A378" s="109"/>
      <c r="B378" s="109"/>
      <c r="C378" s="109"/>
      <c r="D378" s="109"/>
      <c r="E378" s="109"/>
      <c r="F378" s="103"/>
      <c r="G378" s="103"/>
      <c r="H378" s="109"/>
      <c r="I378" s="109"/>
      <c r="J378" s="109"/>
      <c r="K378" s="109"/>
      <c r="L378" s="109"/>
      <c r="M378" s="109"/>
      <c r="N378" s="149"/>
      <c r="O378" s="109"/>
      <c r="P378" s="152"/>
      <c r="Q378" s="152"/>
      <c r="R378" s="152"/>
      <c r="S378" s="152"/>
      <c r="T378" s="152"/>
      <c r="U378" s="152"/>
      <c r="V378" s="109"/>
      <c r="W378" s="109"/>
      <c r="X378" s="109"/>
      <c r="Y378" s="109"/>
      <c r="Z378" s="109"/>
      <c r="AA378" s="109"/>
      <c r="AB378" s="109"/>
      <c r="AC378" s="109"/>
      <c r="AD378" s="109"/>
      <c r="AE378" s="109"/>
      <c r="AF378" s="109"/>
      <c r="AG378" s="109"/>
      <c r="AH378" s="109"/>
      <c r="AI378" s="109"/>
      <c r="AJ378" s="109"/>
      <c r="AK378" s="109"/>
      <c r="AL378" s="109"/>
      <c r="AM378" s="109"/>
      <c r="AN378" s="109"/>
      <c r="AO378" s="109"/>
      <c r="AP378" s="109"/>
      <c r="AQ378" s="109"/>
      <c r="AR378" s="109"/>
      <c r="AS378" s="109"/>
      <c r="AT378" s="109"/>
      <c r="AU378" s="109"/>
      <c r="AV378" s="109"/>
      <c r="AW378" s="109"/>
      <c r="AX378" s="109"/>
      <c r="AY378" s="109"/>
      <c r="AZ378" s="109"/>
      <c r="BA378" s="109"/>
      <c r="BB378" s="109"/>
      <c r="BC378" s="109"/>
      <c r="BD378" s="109"/>
      <c r="BE378" s="109"/>
      <c r="BF378" s="109"/>
      <c r="BG378" s="109"/>
      <c r="BH378" s="109"/>
      <c r="BI378" s="109"/>
      <c r="BJ378" s="109"/>
      <c r="BK378" s="109"/>
      <c r="BL378" s="109"/>
      <c r="BM378" s="109"/>
      <c r="BN378" s="109"/>
      <c r="BO378" s="109"/>
      <c r="BP378" s="109"/>
      <c r="BQ378" s="109"/>
      <c r="BR378" s="109"/>
      <c r="BS378" s="109"/>
      <c r="BT378" s="109"/>
      <c r="BU378" s="109"/>
      <c r="BV378" s="109"/>
      <c r="BW378" s="109"/>
      <c r="BX378" s="109"/>
      <c r="BY378" s="109"/>
      <c r="BZ378" s="109"/>
      <c r="CA378" s="109"/>
      <c r="CB378" s="109"/>
      <c r="CC378" s="109"/>
      <c r="CD378" s="109"/>
    </row>
    <row r="379" spans="1:82" s="153" customFormat="1">
      <c r="A379" s="109"/>
      <c r="B379" s="109"/>
      <c r="C379" s="109"/>
      <c r="D379" s="109"/>
      <c r="E379" s="109"/>
      <c r="F379" s="103"/>
      <c r="G379" s="103"/>
      <c r="H379" s="109"/>
      <c r="I379" s="109"/>
      <c r="J379" s="109"/>
      <c r="K379" s="109"/>
      <c r="L379" s="109"/>
      <c r="M379" s="109"/>
      <c r="N379" s="149"/>
      <c r="O379" s="109"/>
      <c r="P379" s="152"/>
      <c r="Q379" s="152"/>
      <c r="R379" s="152"/>
      <c r="S379" s="152"/>
      <c r="T379" s="152"/>
      <c r="U379" s="152"/>
      <c r="V379" s="109"/>
      <c r="W379" s="109"/>
      <c r="X379" s="109"/>
      <c r="Y379" s="109"/>
      <c r="Z379" s="109"/>
      <c r="AA379" s="109"/>
      <c r="AB379" s="109"/>
      <c r="AC379" s="109"/>
      <c r="AD379" s="109"/>
      <c r="AE379" s="109"/>
      <c r="AF379" s="109"/>
      <c r="AG379" s="109"/>
      <c r="AH379" s="109"/>
      <c r="AI379" s="109"/>
      <c r="AJ379" s="109"/>
      <c r="AK379" s="109"/>
      <c r="AL379" s="109"/>
      <c r="AM379" s="109"/>
      <c r="AN379" s="109"/>
      <c r="AO379" s="109"/>
      <c r="AP379" s="109"/>
      <c r="AQ379" s="109"/>
      <c r="AR379" s="109"/>
      <c r="AS379" s="109"/>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c r="CC379" s="109"/>
      <c r="CD379" s="109"/>
    </row>
    <row r="380" spans="1:82" s="153" customFormat="1">
      <c r="A380" s="109"/>
      <c r="B380" s="109"/>
      <c r="C380" s="109"/>
      <c r="D380" s="109"/>
      <c r="E380" s="109"/>
      <c r="F380" s="103"/>
      <c r="G380" s="103"/>
      <c r="H380" s="109"/>
      <c r="I380" s="109"/>
      <c r="J380" s="109"/>
      <c r="K380" s="109"/>
      <c r="L380" s="109"/>
      <c r="M380" s="109"/>
      <c r="N380" s="149"/>
      <c r="O380" s="109"/>
      <c r="P380" s="152"/>
      <c r="Q380" s="152"/>
      <c r="R380" s="152"/>
      <c r="S380" s="152"/>
      <c r="T380" s="152"/>
      <c r="U380" s="152"/>
      <c r="V380" s="109"/>
      <c r="W380" s="109"/>
      <c r="X380" s="109"/>
      <c r="Y380" s="109"/>
      <c r="Z380" s="109"/>
      <c r="AA380" s="109"/>
      <c r="AB380" s="109"/>
      <c r="AC380" s="109"/>
      <c r="AD380" s="109"/>
      <c r="AE380" s="109"/>
      <c r="AF380" s="109"/>
      <c r="AG380" s="109"/>
      <c r="AH380" s="109"/>
      <c r="AI380" s="109"/>
      <c r="AJ380" s="109"/>
      <c r="AK380" s="109"/>
      <c r="AL380" s="109"/>
      <c r="AM380" s="109"/>
      <c r="AN380" s="109"/>
      <c r="AO380" s="109"/>
      <c r="AP380" s="109"/>
      <c r="AQ380" s="109"/>
      <c r="AR380" s="109"/>
      <c r="AS380" s="109"/>
      <c r="AT380" s="109"/>
      <c r="AU380" s="109"/>
      <c r="AV380" s="109"/>
      <c r="AW380" s="109"/>
      <c r="AX380" s="109"/>
      <c r="AY380" s="109"/>
      <c r="AZ380" s="109"/>
      <c r="BA380" s="109"/>
      <c r="BB380" s="109"/>
      <c r="BC380" s="109"/>
      <c r="BD380" s="109"/>
      <c r="BE380" s="109"/>
      <c r="BF380" s="109"/>
      <c r="BG380" s="109"/>
      <c r="BH380" s="109"/>
      <c r="BI380" s="109"/>
      <c r="BJ380" s="109"/>
      <c r="BK380" s="109"/>
      <c r="BL380" s="109"/>
      <c r="BM380" s="109"/>
      <c r="BN380" s="109"/>
      <c r="BO380" s="109"/>
      <c r="BP380" s="109"/>
      <c r="BQ380" s="109"/>
      <c r="BR380" s="109"/>
      <c r="BS380" s="109"/>
      <c r="BT380" s="109"/>
      <c r="BU380" s="109"/>
      <c r="BV380" s="109"/>
      <c r="BW380" s="109"/>
      <c r="BX380" s="109"/>
      <c r="BY380" s="109"/>
      <c r="BZ380" s="109"/>
      <c r="CA380" s="109"/>
      <c r="CB380" s="109"/>
      <c r="CC380" s="109"/>
      <c r="CD380" s="109"/>
    </row>
    <row r="381" spans="1:82" s="153" customFormat="1">
      <c r="A381" s="109"/>
      <c r="B381" s="109"/>
      <c r="C381" s="109"/>
      <c r="D381" s="109"/>
      <c r="E381" s="109"/>
      <c r="F381" s="103"/>
      <c r="G381" s="103"/>
      <c r="H381" s="109"/>
      <c r="I381" s="109"/>
      <c r="J381" s="109"/>
      <c r="K381" s="109"/>
      <c r="L381" s="109"/>
      <c r="M381" s="109"/>
      <c r="N381" s="149"/>
      <c r="O381" s="109"/>
      <c r="P381" s="152"/>
      <c r="Q381" s="152"/>
      <c r="R381" s="152"/>
      <c r="S381" s="152"/>
      <c r="T381" s="152"/>
      <c r="U381" s="152"/>
      <c r="V381" s="109"/>
      <c r="W381" s="109"/>
      <c r="X381" s="109"/>
      <c r="Y381" s="109"/>
      <c r="Z381" s="109"/>
      <c r="AA381" s="109"/>
      <c r="AB381" s="109"/>
      <c r="AC381" s="109"/>
      <c r="AD381" s="109"/>
      <c r="AE381" s="109"/>
      <c r="AF381" s="109"/>
      <c r="AG381" s="109"/>
      <c r="AH381" s="109"/>
      <c r="AI381" s="109"/>
      <c r="AJ381" s="109"/>
      <c r="AK381" s="109"/>
      <c r="AL381" s="109"/>
      <c r="AM381" s="109"/>
      <c r="AN381" s="109"/>
      <c r="AO381" s="109"/>
      <c r="AP381" s="109"/>
      <c r="AQ381" s="109"/>
      <c r="AR381" s="109"/>
      <c r="AS381" s="109"/>
      <c r="AT381" s="109"/>
      <c r="AU381" s="109"/>
      <c r="AV381" s="109"/>
      <c r="AW381" s="109"/>
      <c r="AX381" s="109"/>
      <c r="AY381" s="109"/>
      <c r="AZ381" s="109"/>
      <c r="BA381" s="109"/>
      <c r="BB381" s="109"/>
      <c r="BC381" s="109"/>
      <c r="BD381" s="109"/>
      <c r="BE381" s="109"/>
      <c r="BF381" s="109"/>
      <c r="BG381" s="109"/>
      <c r="BH381" s="109"/>
      <c r="BI381" s="109"/>
      <c r="BJ381" s="109"/>
      <c r="BK381" s="109"/>
      <c r="BL381" s="109"/>
      <c r="BM381" s="109"/>
      <c r="BN381" s="109"/>
      <c r="BO381" s="109"/>
      <c r="BP381" s="109"/>
      <c r="BQ381" s="109"/>
      <c r="BR381" s="109"/>
      <c r="BS381" s="109"/>
      <c r="BT381" s="109"/>
      <c r="BU381" s="109"/>
      <c r="BV381" s="109"/>
      <c r="BW381" s="109"/>
      <c r="BX381" s="109"/>
      <c r="BY381" s="109"/>
      <c r="BZ381" s="109"/>
      <c r="CA381" s="109"/>
      <c r="CB381" s="109"/>
      <c r="CC381" s="109"/>
      <c r="CD381" s="109"/>
    </row>
    <row r="382" spans="1:82" s="153" customFormat="1">
      <c r="A382" s="109"/>
      <c r="B382" s="109"/>
      <c r="C382" s="109"/>
      <c r="D382" s="109"/>
      <c r="E382" s="109"/>
      <c r="F382" s="103"/>
      <c r="G382" s="103"/>
      <c r="H382" s="109"/>
      <c r="I382" s="109"/>
      <c r="J382" s="109"/>
      <c r="K382" s="109"/>
      <c r="L382" s="109"/>
      <c r="M382" s="109"/>
      <c r="N382" s="149"/>
      <c r="O382" s="109"/>
      <c r="P382" s="152"/>
      <c r="Q382" s="152"/>
      <c r="R382" s="152"/>
      <c r="S382" s="152"/>
      <c r="T382" s="152"/>
      <c r="U382" s="152"/>
      <c r="V382" s="109"/>
      <c r="W382" s="109"/>
      <c r="X382" s="109"/>
      <c r="Y382" s="109"/>
      <c r="Z382" s="109"/>
      <c r="AA382" s="109"/>
      <c r="AB382" s="109"/>
      <c r="AC382" s="109"/>
      <c r="AD382" s="109"/>
      <c r="AE382" s="109"/>
      <c r="AF382" s="109"/>
      <c r="AG382" s="109"/>
      <c r="AH382" s="109"/>
      <c r="AI382" s="109"/>
      <c r="AJ382" s="109"/>
      <c r="AK382" s="109"/>
      <c r="AL382" s="109"/>
      <c r="AM382" s="109"/>
      <c r="AN382" s="109"/>
      <c r="AO382" s="109"/>
      <c r="AP382" s="109"/>
      <c r="AQ382" s="109"/>
      <c r="AR382" s="109"/>
      <c r="AS382" s="109"/>
      <c r="AT382" s="109"/>
      <c r="AU382" s="109"/>
      <c r="AV382" s="109"/>
      <c r="AW382" s="109"/>
      <c r="AX382" s="109"/>
      <c r="AY382" s="109"/>
      <c r="AZ382" s="109"/>
      <c r="BA382" s="109"/>
      <c r="BB382" s="109"/>
      <c r="BC382" s="109"/>
      <c r="BD382" s="109"/>
      <c r="BE382" s="109"/>
      <c r="BF382" s="109"/>
      <c r="BG382" s="109"/>
      <c r="BH382" s="109"/>
      <c r="BI382" s="109"/>
      <c r="BJ382" s="109"/>
      <c r="BK382" s="109"/>
      <c r="BL382" s="109"/>
      <c r="BM382" s="109"/>
      <c r="BN382" s="109"/>
      <c r="BO382" s="109"/>
      <c r="BP382" s="109"/>
      <c r="BQ382" s="109"/>
      <c r="BR382" s="109"/>
      <c r="BS382" s="109"/>
      <c r="BT382" s="109"/>
      <c r="BU382" s="109"/>
      <c r="BV382" s="109"/>
      <c r="BW382" s="109"/>
      <c r="BX382" s="109"/>
      <c r="BY382" s="109"/>
      <c r="BZ382" s="109"/>
      <c r="CA382" s="109"/>
      <c r="CB382" s="109"/>
      <c r="CC382" s="109"/>
      <c r="CD382" s="109"/>
    </row>
    <row r="383" spans="1:82" s="153" customFormat="1">
      <c r="A383" s="109"/>
      <c r="B383" s="109"/>
      <c r="C383" s="109"/>
      <c r="D383" s="109"/>
      <c r="E383" s="109"/>
      <c r="F383" s="103"/>
      <c r="G383" s="103"/>
      <c r="H383" s="109"/>
      <c r="I383" s="109"/>
      <c r="J383" s="109"/>
      <c r="K383" s="109"/>
      <c r="L383" s="109"/>
      <c r="M383" s="109"/>
      <c r="N383" s="149"/>
      <c r="O383" s="109"/>
      <c r="P383" s="152"/>
      <c r="Q383" s="152"/>
      <c r="R383" s="152"/>
      <c r="S383" s="152"/>
      <c r="T383" s="152"/>
      <c r="U383" s="152"/>
      <c r="V383" s="109"/>
      <c r="W383" s="109"/>
      <c r="X383" s="109"/>
      <c r="Y383" s="109"/>
      <c r="Z383" s="109"/>
      <c r="AA383" s="109"/>
      <c r="AB383" s="109"/>
      <c r="AC383" s="109"/>
      <c r="AD383" s="109"/>
      <c r="AE383" s="109"/>
      <c r="AF383" s="109"/>
      <c r="AG383" s="109"/>
      <c r="AH383" s="109"/>
      <c r="AI383" s="109"/>
      <c r="AJ383" s="109"/>
      <c r="AK383" s="109"/>
      <c r="AL383" s="109"/>
      <c r="AM383" s="109"/>
      <c r="AN383" s="109"/>
      <c r="AO383" s="109"/>
      <c r="AP383" s="109"/>
      <c r="AQ383" s="109"/>
      <c r="AR383" s="109"/>
      <c r="AS383" s="109"/>
      <c r="AT383" s="109"/>
      <c r="AU383" s="109"/>
      <c r="AV383" s="109"/>
      <c r="AW383" s="109"/>
      <c r="AX383" s="109"/>
      <c r="AY383" s="109"/>
      <c r="AZ383" s="109"/>
      <c r="BA383" s="109"/>
      <c r="BB383" s="109"/>
      <c r="BC383" s="109"/>
      <c r="BD383" s="109"/>
      <c r="BE383" s="109"/>
      <c r="BF383" s="109"/>
      <c r="BG383" s="109"/>
      <c r="BH383" s="109"/>
      <c r="BI383" s="109"/>
      <c r="BJ383" s="109"/>
      <c r="BK383" s="109"/>
      <c r="BL383" s="109"/>
      <c r="BM383" s="109"/>
      <c r="BN383" s="109"/>
      <c r="BO383" s="109"/>
      <c r="BP383" s="109"/>
      <c r="BQ383" s="109"/>
      <c r="BR383" s="109"/>
      <c r="BS383" s="109"/>
      <c r="BT383" s="109"/>
      <c r="BU383" s="109"/>
      <c r="BV383" s="109"/>
      <c r="BW383" s="109"/>
      <c r="BX383" s="109"/>
      <c r="BY383" s="109"/>
      <c r="BZ383" s="109"/>
      <c r="CA383" s="109"/>
      <c r="CB383" s="109"/>
      <c r="CC383" s="109"/>
      <c r="CD383" s="109"/>
    </row>
    <row r="384" spans="1:82" s="153" customFormat="1">
      <c r="A384" s="109"/>
      <c r="B384" s="109"/>
      <c r="C384" s="109"/>
      <c r="D384" s="109"/>
      <c r="E384" s="109"/>
      <c r="F384" s="103"/>
      <c r="G384" s="103"/>
      <c r="H384" s="109"/>
      <c r="I384" s="109"/>
      <c r="J384" s="109"/>
      <c r="K384" s="109"/>
      <c r="L384" s="109"/>
      <c r="M384" s="109"/>
      <c r="N384" s="149"/>
      <c r="O384" s="109"/>
      <c r="P384" s="152"/>
      <c r="Q384" s="152"/>
      <c r="R384" s="152"/>
      <c r="S384" s="152"/>
      <c r="T384" s="152"/>
      <c r="U384" s="152"/>
      <c r="V384" s="109"/>
      <c r="W384" s="109"/>
      <c r="X384" s="109"/>
      <c r="Y384" s="109"/>
      <c r="Z384" s="109"/>
      <c r="AA384" s="109"/>
      <c r="AB384" s="109"/>
      <c r="AC384" s="109"/>
      <c r="AD384" s="109"/>
      <c r="AE384" s="109"/>
      <c r="AF384" s="109"/>
      <c r="AG384" s="109"/>
      <c r="AH384" s="109"/>
      <c r="AI384" s="109"/>
      <c r="AJ384" s="109"/>
      <c r="AK384" s="109"/>
      <c r="AL384" s="109"/>
      <c r="AM384" s="109"/>
      <c r="AN384" s="109"/>
      <c r="AO384" s="109"/>
      <c r="AP384" s="109"/>
      <c r="AQ384" s="109"/>
      <c r="AR384" s="109"/>
      <c r="AS384" s="109"/>
      <c r="AT384" s="109"/>
      <c r="AU384" s="109"/>
      <c r="AV384" s="109"/>
      <c r="AW384" s="109"/>
      <c r="AX384" s="109"/>
      <c r="AY384" s="109"/>
      <c r="AZ384" s="109"/>
      <c r="BA384" s="109"/>
      <c r="BB384" s="109"/>
      <c r="BC384" s="109"/>
      <c r="BD384" s="109"/>
      <c r="BE384" s="109"/>
      <c r="BF384" s="109"/>
      <c r="BG384" s="109"/>
      <c r="BH384" s="109"/>
      <c r="BI384" s="109"/>
      <c r="BJ384" s="109"/>
      <c r="BK384" s="109"/>
      <c r="BL384" s="109"/>
      <c r="BM384" s="109"/>
      <c r="BN384" s="109"/>
      <c r="BO384" s="109"/>
      <c r="BP384" s="109"/>
      <c r="BQ384" s="109"/>
      <c r="BR384" s="109"/>
      <c r="BS384" s="109"/>
      <c r="BT384" s="109"/>
      <c r="BU384" s="109"/>
      <c r="BV384" s="109"/>
      <c r="BW384" s="109"/>
      <c r="BX384" s="109"/>
      <c r="BY384" s="109"/>
      <c r="BZ384" s="109"/>
      <c r="CA384" s="109"/>
      <c r="CB384" s="109"/>
      <c r="CC384" s="109"/>
      <c r="CD384" s="109"/>
    </row>
    <row r="385" spans="1:82" s="153" customFormat="1">
      <c r="A385" s="109"/>
      <c r="B385" s="109"/>
      <c r="C385" s="109"/>
      <c r="D385" s="109"/>
      <c r="E385" s="109"/>
      <c r="F385" s="103"/>
      <c r="G385" s="103"/>
      <c r="H385" s="109"/>
      <c r="I385" s="109"/>
      <c r="J385" s="109"/>
      <c r="K385" s="109"/>
      <c r="L385" s="109"/>
      <c r="M385" s="109"/>
      <c r="N385" s="149"/>
      <c r="O385" s="109"/>
      <c r="P385" s="152"/>
      <c r="Q385" s="152"/>
      <c r="R385" s="152"/>
      <c r="S385" s="152"/>
      <c r="T385" s="152"/>
      <c r="U385" s="152"/>
      <c r="V385" s="109"/>
      <c r="W385" s="109"/>
      <c r="X385" s="109"/>
      <c r="Y385" s="109"/>
      <c r="Z385" s="109"/>
      <c r="AA385" s="109"/>
      <c r="AB385" s="109"/>
      <c r="AC385" s="109"/>
      <c r="AD385" s="109"/>
      <c r="AE385" s="109"/>
      <c r="AF385" s="109"/>
      <c r="AG385" s="109"/>
      <c r="AH385" s="109"/>
      <c r="AI385" s="109"/>
      <c r="AJ385" s="109"/>
      <c r="AK385" s="109"/>
      <c r="AL385" s="109"/>
      <c r="AM385" s="109"/>
      <c r="AN385" s="109"/>
      <c r="AO385" s="109"/>
      <c r="AP385" s="109"/>
      <c r="AQ385" s="109"/>
      <c r="AR385" s="109"/>
      <c r="AS385" s="109"/>
      <c r="AT385" s="109"/>
      <c r="AU385" s="109"/>
      <c r="AV385" s="109"/>
      <c r="AW385" s="109"/>
      <c r="AX385" s="109"/>
      <c r="AY385" s="109"/>
      <c r="AZ385" s="109"/>
      <c r="BA385" s="109"/>
      <c r="BB385" s="109"/>
      <c r="BC385" s="109"/>
      <c r="BD385" s="109"/>
      <c r="BE385" s="109"/>
      <c r="BF385" s="109"/>
      <c r="BG385" s="109"/>
      <c r="BH385" s="109"/>
      <c r="BI385" s="109"/>
      <c r="BJ385" s="109"/>
      <c r="BK385" s="109"/>
      <c r="BL385" s="109"/>
      <c r="BM385" s="109"/>
      <c r="BN385" s="109"/>
      <c r="BO385" s="109"/>
      <c r="BP385" s="109"/>
      <c r="BQ385" s="109"/>
      <c r="BR385" s="109"/>
      <c r="BS385" s="109"/>
      <c r="BT385" s="109"/>
      <c r="BU385" s="109"/>
      <c r="BV385" s="109"/>
      <c r="BW385" s="109"/>
      <c r="BX385" s="109"/>
      <c r="BY385" s="109"/>
      <c r="BZ385" s="109"/>
      <c r="CA385" s="109"/>
      <c r="CB385" s="109"/>
      <c r="CC385" s="109"/>
      <c r="CD385" s="109"/>
    </row>
    <row r="386" spans="1:82" s="153" customFormat="1">
      <c r="A386" s="109"/>
      <c r="B386" s="109"/>
      <c r="C386" s="109"/>
      <c r="D386" s="109"/>
      <c r="E386" s="109"/>
      <c r="F386" s="103"/>
      <c r="G386" s="103"/>
      <c r="H386" s="109"/>
      <c r="I386" s="109"/>
      <c r="J386" s="109"/>
      <c r="K386" s="109"/>
      <c r="L386" s="109"/>
      <c r="M386" s="109"/>
      <c r="N386" s="149"/>
      <c r="O386" s="109"/>
      <c r="P386" s="152"/>
      <c r="Q386" s="152"/>
      <c r="R386" s="152"/>
      <c r="S386" s="152"/>
      <c r="T386" s="152"/>
      <c r="U386" s="152"/>
      <c r="V386" s="109"/>
      <c r="W386" s="109"/>
      <c r="X386" s="109"/>
      <c r="Y386" s="109"/>
      <c r="Z386" s="109"/>
      <c r="AA386" s="109"/>
      <c r="AB386" s="109"/>
      <c r="AC386" s="109"/>
      <c r="AD386" s="109"/>
      <c r="AE386" s="109"/>
      <c r="AF386" s="109"/>
      <c r="AG386" s="109"/>
      <c r="AH386" s="109"/>
      <c r="AI386" s="109"/>
      <c r="AJ386" s="109"/>
      <c r="AK386" s="109"/>
      <c r="AL386" s="109"/>
      <c r="AM386" s="109"/>
      <c r="AN386" s="109"/>
      <c r="AO386" s="109"/>
      <c r="AP386" s="109"/>
      <c r="AQ386" s="109"/>
      <c r="AR386" s="109"/>
      <c r="AS386" s="109"/>
      <c r="AT386" s="109"/>
      <c r="AU386" s="109"/>
      <c r="AV386" s="109"/>
      <c r="AW386" s="109"/>
      <c r="AX386" s="109"/>
      <c r="AY386" s="109"/>
      <c r="AZ386" s="109"/>
      <c r="BA386" s="109"/>
      <c r="BB386" s="109"/>
      <c r="BC386" s="109"/>
      <c r="BD386" s="109"/>
      <c r="BE386" s="109"/>
      <c r="BF386" s="109"/>
      <c r="BG386" s="109"/>
      <c r="BH386" s="109"/>
      <c r="BI386" s="109"/>
      <c r="BJ386" s="109"/>
      <c r="BK386" s="109"/>
      <c r="BL386" s="109"/>
      <c r="BM386" s="109"/>
      <c r="BN386" s="109"/>
      <c r="BO386" s="109"/>
      <c r="BP386" s="109"/>
      <c r="BQ386" s="109"/>
      <c r="BR386" s="109"/>
      <c r="BS386" s="109"/>
      <c r="BT386" s="109"/>
      <c r="BU386" s="109"/>
      <c r="BV386" s="109"/>
      <c r="BW386" s="109"/>
      <c r="BX386" s="109"/>
      <c r="BY386" s="109"/>
      <c r="BZ386" s="109"/>
      <c r="CA386" s="109"/>
      <c r="CB386" s="109"/>
      <c r="CC386" s="109"/>
      <c r="CD386" s="109"/>
    </row>
    <row r="387" spans="1:82" s="153" customFormat="1">
      <c r="A387" s="109"/>
      <c r="B387" s="109"/>
      <c r="C387" s="109"/>
      <c r="D387" s="109"/>
      <c r="E387" s="109"/>
      <c r="F387" s="103"/>
      <c r="G387" s="103"/>
      <c r="H387" s="109"/>
      <c r="I387" s="109"/>
      <c r="J387" s="109"/>
      <c r="K387" s="109"/>
      <c r="L387" s="109"/>
      <c r="M387" s="109"/>
      <c r="N387" s="149"/>
      <c r="O387" s="109"/>
      <c r="P387" s="152"/>
      <c r="Q387" s="152"/>
      <c r="R387" s="152"/>
      <c r="S387" s="152"/>
      <c r="T387" s="152"/>
      <c r="U387" s="152"/>
      <c r="V387" s="109"/>
      <c r="W387" s="109"/>
      <c r="X387" s="109"/>
      <c r="Y387" s="109"/>
      <c r="Z387" s="109"/>
      <c r="AA387" s="109"/>
      <c r="AB387" s="109"/>
      <c r="AC387" s="109"/>
      <c r="AD387" s="109"/>
      <c r="AE387" s="109"/>
      <c r="AF387" s="109"/>
      <c r="AG387" s="109"/>
      <c r="AH387" s="109"/>
      <c r="AI387" s="109"/>
      <c r="AJ387" s="109"/>
      <c r="AK387" s="109"/>
      <c r="AL387" s="109"/>
      <c r="AM387" s="109"/>
      <c r="AN387" s="109"/>
      <c r="AO387" s="109"/>
      <c r="AP387" s="109"/>
      <c r="AQ387" s="109"/>
      <c r="AR387" s="109"/>
      <c r="AS387" s="109"/>
      <c r="AT387" s="109"/>
      <c r="AU387" s="109"/>
      <c r="AV387" s="109"/>
      <c r="AW387" s="109"/>
      <c r="AX387" s="109"/>
      <c r="AY387" s="109"/>
      <c r="AZ387" s="109"/>
      <c r="BA387" s="109"/>
      <c r="BB387" s="109"/>
      <c r="BC387" s="109"/>
      <c r="BD387" s="109"/>
      <c r="BE387" s="109"/>
      <c r="BF387" s="109"/>
      <c r="BG387" s="109"/>
      <c r="BH387" s="109"/>
      <c r="BI387" s="109"/>
      <c r="BJ387" s="109"/>
      <c r="BK387" s="109"/>
      <c r="BL387" s="109"/>
      <c r="BM387" s="109"/>
      <c r="BN387" s="109"/>
      <c r="BO387" s="109"/>
      <c r="BP387" s="109"/>
      <c r="BQ387" s="109"/>
      <c r="BR387" s="109"/>
      <c r="BS387" s="109"/>
      <c r="BT387" s="109"/>
      <c r="BU387" s="109"/>
      <c r="BV387" s="109"/>
      <c r="BW387" s="109"/>
      <c r="BX387" s="109"/>
      <c r="BY387" s="109"/>
      <c r="BZ387" s="109"/>
      <c r="CA387" s="109"/>
      <c r="CB387" s="109"/>
      <c r="CC387" s="109"/>
      <c r="CD387" s="109"/>
    </row>
    <row r="388" spans="1:82" s="153" customFormat="1">
      <c r="A388" s="109"/>
      <c r="B388" s="109"/>
      <c r="C388" s="109"/>
      <c r="D388" s="109"/>
      <c r="E388" s="109"/>
      <c r="F388" s="103"/>
      <c r="G388" s="103"/>
      <c r="H388" s="109"/>
      <c r="I388" s="109"/>
      <c r="J388" s="109"/>
      <c r="K388" s="109"/>
      <c r="L388" s="109"/>
      <c r="M388" s="109"/>
      <c r="N388" s="149"/>
      <c r="O388" s="109"/>
      <c r="P388" s="152"/>
      <c r="Q388" s="152"/>
      <c r="R388" s="152"/>
      <c r="S388" s="152"/>
      <c r="T388" s="152"/>
      <c r="U388" s="152"/>
      <c r="V388" s="109"/>
      <c r="W388" s="109"/>
      <c r="X388" s="109"/>
      <c r="Y388" s="109"/>
      <c r="Z388" s="109"/>
      <c r="AA388" s="109"/>
      <c r="AB388" s="109"/>
      <c r="AC388" s="109"/>
      <c r="AD388" s="109"/>
      <c r="AE388" s="109"/>
      <c r="AF388" s="109"/>
      <c r="AG388" s="109"/>
      <c r="AH388" s="109"/>
      <c r="AI388" s="109"/>
      <c r="AJ388" s="109"/>
      <c r="AK388" s="109"/>
      <c r="AL388" s="109"/>
      <c r="AM388" s="109"/>
      <c r="AN388" s="109"/>
      <c r="AO388" s="109"/>
      <c r="AP388" s="109"/>
      <c r="AQ388" s="109"/>
      <c r="AR388" s="109"/>
      <c r="AS388" s="109"/>
      <c r="AT388" s="109"/>
      <c r="AU388" s="109"/>
      <c r="AV388" s="109"/>
      <c r="AW388" s="109"/>
      <c r="AX388" s="109"/>
      <c r="AY388" s="109"/>
      <c r="AZ388" s="109"/>
      <c r="BA388" s="109"/>
      <c r="BB388" s="109"/>
      <c r="BC388" s="109"/>
      <c r="BD388" s="109"/>
      <c r="BE388" s="109"/>
      <c r="BF388" s="109"/>
      <c r="BG388" s="109"/>
      <c r="BH388" s="109"/>
      <c r="BI388" s="109"/>
      <c r="BJ388" s="109"/>
      <c r="BK388" s="109"/>
      <c r="BL388" s="109"/>
      <c r="BM388" s="109"/>
      <c r="BN388" s="109"/>
      <c r="BO388" s="109"/>
      <c r="BP388" s="109"/>
      <c r="BQ388" s="109"/>
      <c r="BR388" s="109"/>
      <c r="BS388" s="109"/>
      <c r="BT388" s="109"/>
      <c r="BU388" s="109"/>
      <c r="BV388" s="109"/>
      <c r="BW388" s="109"/>
      <c r="BX388" s="109"/>
      <c r="BY388" s="109"/>
      <c r="BZ388" s="109"/>
      <c r="CA388" s="109"/>
      <c r="CB388" s="109"/>
      <c r="CC388" s="109"/>
      <c r="CD388" s="109"/>
    </row>
    <row r="389" spans="1:82" s="153" customFormat="1">
      <c r="A389" s="109"/>
      <c r="B389" s="109"/>
      <c r="C389" s="109"/>
      <c r="D389" s="109"/>
      <c r="E389" s="109"/>
      <c r="F389" s="103"/>
      <c r="G389" s="103"/>
      <c r="H389" s="109"/>
      <c r="I389" s="109"/>
      <c r="J389" s="109"/>
      <c r="K389" s="109"/>
      <c r="L389" s="109"/>
      <c r="M389" s="109"/>
      <c r="N389" s="149"/>
      <c r="O389" s="109"/>
      <c r="P389" s="152"/>
      <c r="Q389" s="152"/>
      <c r="R389" s="152"/>
      <c r="S389" s="152"/>
      <c r="T389" s="152"/>
      <c r="U389" s="152"/>
      <c r="V389" s="109"/>
      <c r="W389" s="109"/>
      <c r="X389" s="109"/>
      <c r="Y389" s="109"/>
      <c r="Z389" s="109"/>
      <c r="AA389" s="109"/>
      <c r="AB389" s="109"/>
      <c r="AC389" s="109"/>
      <c r="AD389" s="109"/>
      <c r="AE389" s="109"/>
      <c r="AF389" s="109"/>
      <c r="AG389" s="109"/>
      <c r="AH389" s="109"/>
      <c r="AI389" s="109"/>
      <c r="AJ389" s="109"/>
      <c r="AK389" s="109"/>
      <c r="AL389" s="109"/>
      <c r="AM389" s="109"/>
      <c r="AN389" s="109"/>
      <c r="AO389" s="109"/>
      <c r="AP389" s="109"/>
      <c r="AQ389" s="109"/>
      <c r="AR389" s="109"/>
      <c r="AS389" s="109"/>
      <c r="AT389" s="109"/>
      <c r="AU389" s="109"/>
      <c r="AV389" s="109"/>
      <c r="AW389" s="109"/>
      <c r="AX389" s="109"/>
      <c r="AY389" s="109"/>
      <c r="AZ389" s="109"/>
      <c r="BA389" s="109"/>
      <c r="BB389" s="109"/>
      <c r="BC389" s="109"/>
      <c r="BD389" s="109"/>
      <c r="BE389" s="109"/>
      <c r="BF389" s="109"/>
      <c r="BG389" s="109"/>
      <c r="BH389" s="109"/>
      <c r="BI389" s="109"/>
      <c r="BJ389" s="109"/>
      <c r="BK389" s="109"/>
      <c r="BL389" s="109"/>
      <c r="BM389" s="109"/>
      <c r="BN389" s="109"/>
      <c r="BO389" s="109"/>
      <c r="BP389" s="109"/>
      <c r="BQ389" s="109"/>
      <c r="BR389" s="109"/>
      <c r="BS389" s="109"/>
      <c r="BT389" s="109"/>
      <c r="BU389" s="109"/>
      <c r="BV389" s="109"/>
      <c r="BW389" s="109"/>
      <c r="BX389" s="109"/>
      <c r="BY389" s="109"/>
      <c r="BZ389" s="109"/>
      <c r="CA389" s="109"/>
      <c r="CB389" s="109"/>
      <c r="CC389" s="109"/>
      <c r="CD389" s="109"/>
    </row>
    <row r="390" spans="1:82" s="153" customFormat="1">
      <c r="A390" s="109"/>
      <c r="B390" s="109"/>
      <c r="C390" s="109"/>
      <c r="D390" s="109"/>
      <c r="E390" s="109"/>
      <c r="F390" s="103"/>
      <c r="G390" s="103"/>
      <c r="H390" s="109"/>
      <c r="I390" s="109"/>
      <c r="J390" s="109"/>
      <c r="K390" s="109"/>
      <c r="L390" s="109"/>
      <c r="M390" s="109"/>
      <c r="N390" s="149"/>
      <c r="O390" s="109"/>
      <c r="P390" s="152"/>
      <c r="Q390" s="152"/>
      <c r="R390" s="152"/>
      <c r="S390" s="152"/>
      <c r="T390" s="152"/>
      <c r="U390" s="152"/>
      <c r="V390" s="109"/>
      <c r="W390" s="109"/>
      <c r="X390" s="109"/>
      <c r="Y390" s="109"/>
      <c r="Z390" s="109"/>
      <c r="AA390" s="109"/>
      <c r="AB390" s="109"/>
      <c r="AC390" s="109"/>
      <c r="AD390" s="109"/>
      <c r="AE390" s="109"/>
      <c r="AF390" s="109"/>
      <c r="AG390" s="109"/>
      <c r="AH390" s="109"/>
      <c r="AI390" s="109"/>
      <c r="AJ390" s="109"/>
      <c r="AK390" s="109"/>
      <c r="AL390" s="109"/>
      <c r="AM390" s="109"/>
      <c r="AN390" s="109"/>
      <c r="AO390" s="109"/>
      <c r="AP390" s="109"/>
      <c r="AQ390" s="109"/>
      <c r="AR390" s="109"/>
      <c r="AS390" s="109"/>
      <c r="AT390" s="109"/>
      <c r="AU390" s="109"/>
      <c r="AV390" s="109"/>
      <c r="AW390" s="109"/>
      <c r="AX390" s="109"/>
      <c r="AY390" s="109"/>
      <c r="AZ390" s="109"/>
      <c r="BA390" s="109"/>
      <c r="BB390" s="109"/>
      <c r="BC390" s="109"/>
      <c r="BD390" s="109"/>
      <c r="BE390" s="109"/>
      <c r="BF390" s="109"/>
      <c r="BG390" s="109"/>
      <c r="BH390" s="109"/>
      <c r="BI390" s="109"/>
      <c r="BJ390" s="109"/>
      <c r="BK390" s="109"/>
      <c r="BL390" s="109"/>
      <c r="BM390" s="109"/>
      <c r="BN390" s="109"/>
      <c r="BO390" s="109"/>
      <c r="BP390" s="109"/>
      <c r="BQ390" s="109"/>
      <c r="BR390" s="109"/>
      <c r="BS390" s="109"/>
      <c r="BT390" s="109"/>
      <c r="BU390" s="109"/>
      <c r="BV390" s="109"/>
      <c r="BW390" s="109"/>
      <c r="BX390" s="109"/>
      <c r="BY390" s="109"/>
      <c r="BZ390" s="109"/>
      <c r="CA390" s="109"/>
      <c r="CB390" s="109"/>
      <c r="CC390" s="109"/>
      <c r="CD390" s="109"/>
    </row>
    <row r="391" spans="1:82" s="153" customFormat="1">
      <c r="A391" s="109"/>
      <c r="B391" s="109"/>
      <c r="C391" s="109"/>
      <c r="D391" s="109"/>
      <c r="E391" s="109"/>
      <c r="F391" s="103"/>
      <c r="G391" s="103"/>
      <c r="H391" s="109"/>
      <c r="I391" s="109"/>
      <c r="J391" s="109"/>
      <c r="K391" s="109"/>
      <c r="L391" s="109"/>
      <c r="M391" s="109"/>
      <c r="N391" s="149"/>
      <c r="O391" s="109"/>
      <c r="P391" s="152"/>
      <c r="Q391" s="152"/>
      <c r="R391" s="152"/>
      <c r="S391" s="152"/>
      <c r="T391" s="152"/>
      <c r="U391" s="152"/>
      <c r="V391" s="109"/>
      <c r="W391" s="109"/>
      <c r="X391" s="109"/>
      <c r="Y391" s="109"/>
      <c r="Z391" s="109"/>
      <c r="AA391" s="109"/>
      <c r="AB391" s="109"/>
      <c r="AC391" s="109"/>
      <c r="AD391" s="109"/>
      <c r="AE391" s="109"/>
      <c r="AF391" s="109"/>
      <c r="AG391" s="109"/>
      <c r="AH391" s="109"/>
      <c r="AI391" s="109"/>
      <c r="AJ391" s="109"/>
      <c r="AK391" s="109"/>
      <c r="AL391" s="109"/>
      <c r="AM391" s="109"/>
      <c r="AN391" s="109"/>
      <c r="AO391" s="109"/>
      <c r="AP391" s="109"/>
      <c r="AQ391" s="109"/>
      <c r="AR391" s="109"/>
      <c r="AS391" s="109"/>
      <c r="AT391" s="109"/>
      <c r="AU391" s="109"/>
      <c r="AV391" s="109"/>
      <c r="AW391" s="109"/>
      <c r="AX391" s="109"/>
      <c r="AY391" s="109"/>
      <c r="AZ391" s="109"/>
      <c r="BA391" s="109"/>
      <c r="BB391" s="109"/>
      <c r="BC391" s="109"/>
      <c r="BD391" s="109"/>
      <c r="BE391" s="109"/>
      <c r="BF391" s="109"/>
      <c r="BG391" s="109"/>
      <c r="BH391" s="109"/>
      <c r="BI391" s="109"/>
      <c r="BJ391" s="109"/>
      <c r="BK391" s="109"/>
      <c r="BL391" s="109"/>
      <c r="BM391" s="109"/>
      <c r="BN391" s="109"/>
      <c r="BO391" s="109"/>
      <c r="BP391" s="109"/>
      <c r="BQ391" s="109"/>
      <c r="BR391" s="109"/>
      <c r="BS391" s="109"/>
      <c r="BT391" s="109"/>
      <c r="BU391" s="109"/>
      <c r="BV391" s="109"/>
      <c r="BW391" s="109"/>
      <c r="BX391" s="109"/>
      <c r="BY391" s="109"/>
      <c r="BZ391" s="109"/>
      <c r="CA391" s="109"/>
      <c r="CB391" s="109"/>
      <c r="CC391" s="109"/>
      <c r="CD391" s="109"/>
    </row>
    <row r="392" spans="1:82" s="153" customFormat="1">
      <c r="A392" s="109"/>
      <c r="B392" s="109"/>
      <c r="C392" s="109"/>
      <c r="D392" s="109"/>
      <c r="E392" s="109"/>
      <c r="F392" s="103"/>
      <c r="G392" s="103"/>
      <c r="H392" s="109"/>
      <c r="I392" s="109"/>
      <c r="J392" s="109"/>
      <c r="K392" s="109"/>
      <c r="L392" s="109"/>
      <c r="M392" s="109"/>
      <c r="N392" s="149"/>
      <c r="O392" s="109"/>
      <c r="P392" s="152"/>
      <c r="Q392" s="152"/>
      <c r="R392" s="152"/>
      <c r="S392" s="152"/>
      <c r="T392" s="152"/>
      <c r="U392" s="152"/>
      <c r="V392" s="109"/>
      <c r="W392" s="109"/>
      <c r="X392" s="109"/>
      <c r="Y392" s="109"/>
      <c r="Z392" s="109"/>
      <c r="AA392" s="109"/>
      <c r="AB392" s="109"/>
      <c r="AC392" s="109"/>
      <c r="AD392" s="109"/>
      <c r="AE392" s="109"/>
      <c r="AF392" s="109"/>
      <c r="AG392" s="109"/>
      <c r="AH392" s="109"/>
      <c r="AI392" s="109"/>
      <c r="AJ392" s="109"/>
      <c r="AK392" s="109"/>
      <c r="AL392" s="109"/>
      <c r="AM392" s="109"/>
      <c r="AN392" s="109"/>
      <c r="AO392" s="109"/>
      <c r="AP392" s="109"/>
      <c r="AQ392" s="109"/>
      <c r="AR392" s="109"/>
      <c r="AS392" s="109"/>
      <c r="AT392" s="109"/>
      <c r="AU392" s="109"/>
      <c r="AV392" s="109"/>
      <c r="AW392" s="109"/>
      <c r="AX392" s="109"/>
      <c r="AY392" s="109"/>
      <c r="AZ392" s="109"/>
      <c r="BA392" s="109"/>
      <c r="BB392" s="109"/>
      <c r="BC392" s="109"/>
      <c r="BD392" s="109"/>
      <c r="BE392" s="109"/>
      <c r="BF392" s="109"/>
      <c r="BG392" s="109"/>
      <c r="BH392" s="109"/>
      <c r="BI392" s="109"/>
      <c r="BJ392" s="109"/>
      <c r="BK392" s="109"/>
      <c r="BL392" s="109"/>
      <c r="BM392" s="109"/>
      <c r="BN392" s="109"/>
      <c r="BO392" s="109"/>
      <c r="BP392" s="109"/>
      <c r="BQ392" s="109"/>
      <c r="BR392" s="109"/>
      <c r="BS392" s="109"/>
      <c r="BT392" s="109"/>
      <c r="BU392" s="109"/>
      <c r="BV392" s="109"/>
      <c r="BW392" s="109"/>
      <c r="BX392" s="109"/>
      <c r="BY392" s="109"/>
      <c r="BZ392" s="109"/>
      <c r="CA392" s="109"/>
      <c r="CB392" s="109"/>
      <c r="CC392" s="109"/>
      <c r="CD392" s="109"/>
    </row>
    <row r="393" spans="1:82" s="153" customFormat="1">
      <c r="A393" s="109"/>
      <c r="B393" s="109"/>
      <c r="C393" s="109"/>
      <c r="D393" s="109"/>
      <c r="E393" s="109"/>
      <c r="F393" s="103"/>
      <c r="G393" s="103"/>
      <c r="H393" s="109"/>
      <c r="I393" s="109"/>
      <c r="J393" s="109"/>
      <c r="K393" s="109"/>
      <c r="L393" s="109"/>
      <c r="M393" s="109"/>
      <c r="N393" s="149"/>
      <c r="O393" s="109"/>
      <c r="P393" s="152"/>
      <c r="Q393" s="152"/>
      <c r="R393" s="152"/>
      <c r="S393" s="152"/>
      <c r="T393" s="152"/>
      <c r="U393" s="152"/>
      <c r="V393" s="109"/>
      <c r="W393" s="109"/>
      <c r="X393" s="109"/>
      <c r="Y393" s="109"/>
      <c r="Z393" s="109"/>
      <c r="AA393" s="109"/>
      <c r="AB393" s="109"/>
      <c r="AC393" s="109"/>
      <c r="AD393" s="109"/>
      <c r="AE393" s="109"/>
      <c r="AF393" s="109"/>
      <c r="AG393" s="109"/>
      <c r="AH393" s="109"/>
      <c r="AI393" s="109"/>
      <c r="AJ393" s="109"/>
      <c r="AK393" s="109"/>
      <c r="AL393" s="109"/>
      <c r="AM393" s="109"/>
      <c r="AN393" s="109"/>
      <c r="AO393" s="109"/>
      <c r="AP393" s="109"/>
      <c r="AQ393" s="109"/>
      <c r="AR393" s="109"/>
      <c r="AS393" s="109"/>
      <c r="AT393" s="109"/>
      <c r="AU393" s="109"/>
      <c r="AV393" s="109"/>
      <c r="AW393" s="109"/>
      <c r="AX393" s="109"/>
      <c r="AY393" s="109"/>
      <c r="AZ393" s="109"/>
      <c r="BA393" s="109"/>
      <c r="BB393" s="109"/>
      <c r="BC393" s="109"/>
      <c r="BD393" s="109"/>
      <c r="BE393" s="109"/>
      <c r="BF393" s="109"/>
      <c r="BG393" s="109"/>
      <c r="BH393" s="109"/>
      <c r="BI393" s="109"/>
      <c r="BJ393" s="109"/>
      <c r="BK393" s="109"/>
      <c r="BL393" s="109"/>
      <c r="BM393" s="109"/>
      <c r="BN393" s="109"/>
      <c r="BO393" s="109"/>
      <c r="BP393" s="109"/>
      <c r="BQ393" s="109"/>
      <c r="BR393" s="109"/>
      <c r="BS393" s="109"/>
      <c r="BT393" s="109"/>
      <c r="BU393" s="109"/>
      <c r="BV393" s="109"/>
      <c r="BW393" s="109"/>
      <c r="BX393" s="109"/>
      <c r="BY393" s="109"/>
      <c r="BZ393" s="109"/>
      <c r="CA393" s="109"/>
      <c r="CB393" s="109"/>
      <c r="CC393" s="109"/>
      <c r="CD393" s="109"/>
    </row>
    <row r="394" spans="1:82" s="153" customFormat="1">
      <c r="A394" s="109"/>
      <c r="B394" s="109"/>
      <c r="C394" s="109"/>
      <c r="D394" s="109"/>
      <c r="E394" s="109"/>
      <c r="F394" s="103"/>
      <c r="G394" s="103"/>
      <c r="H394" s="109"/>
      <c r="I394" s="109"/>
      <c r="J394" s="109"/>
      <c r="K394" s="109"/>
      <c r="L394" s="109"/>
      <c r="M394" s="109"/>
      <c r="N394" s="149"/>
      <c r="O394" s="109"/>
      <c r="P394" s="152"/>
      <c r="Q394" s="152"/>
      <c r="R394" s="152"/>
      <c r="S394" s="152"/>
      <c r="T394" s="152"/>
      <c r="U394" s="152"/>
      <c r="V394" s="109"/>
      <c r="W394" s="109"/>
      <c r="X394" s="109"/>
      <c r="Y394" s="109"/>
      <c r="Z394" s="109"/>
      <c r="AA394" s="109"/>
      <c r="AB394" s="109"/>
      <c r="AC394" s="109"/>
      <c r="AD394" s="109"/>
      <c r="AE394" s="109"/>
      <c r="AF394" s="109"/>
      <c r="AG394" s="109"/>
      <c r="AH394" s="109"/>
      <c r="AI394" s="109"/>
      <c r="AJ394" s="109"/>
      <c r="AK394" s="109"/>
      <c r="AL394" s="109"/>
      <c r="AM394" s="109"/>
      <c r="AN394" s="109"/>
      <c r="AO394" s="109"/>
      <c r="AP394" s="109"/>
      <c r="AQ394" s="109"/>
      <c r="AR394" s="109"/>
      <c r="AS394" s="109"/>
      <c r="AT394" s="109"/>
      <c r="AU394" s="109"/>
      <c r="AV394" s="109"/>
      <c r="AW394" s="109"/>
      <c r="AX394" s="109"/>
      <c r="AY394" s="109"/>
      <c r="AZ394" s="109"/>
      <c r="BA394" s="109"/>
      <c r="BB394" s="109"/>
      <c r="BC394" s="109"/>
      <c r="BD394" s="109"/>
      <c r="BE394" s="109"/>
      <c r="BF394" s="109"/>
      <c r="BG394" s="109"/>
      <c r="BH394" s="109"/>
      <c r="BI394" s="109"/>
      <c r="BJ394" s="109"/>
      <c r="BK394" s="109"/>
      <c r="BL394" s="109"/>
      <c r="BM394" s="109"/>
      <c r="BN394" s="109"/>
      <c r="BO394" s="109"/>
      <c r="BP394" s="109"/>
      <c r="BQ394" s="109"/>
      <c r="BR394" s="109"/>
      <c r="BS394" s="109"/>
      <c r="BT394" s="109"/>
      <c r="BU394" s="109"/>
      <c r="BV394" s="109"/>
      <c r="BW394" s="109"/>
      <c r="BX394" s="109"/>
      <c r="BY394" s="109"/>
      <c r="BZ394" s="109"/>
      <c r="CA394" s="109"/>
      <c r="CB394" s="109"/>
      <c r="CC394" s="109"/>
      <c r="CD394" s="109"/>
    </row>
    <row r="395" spans="1:82" s="153" customFormat="1">
      <c r="A395" s="109"/>
      <c r="B395" s="109"/>
      <c r="C395" s="109"/>
      <c r="D395" s="109"/>
      <c r="E395" s="109"/>
      <c r="F395" s="103"/>
      <c r="G395" s="103"/>
      <c r="H395" s="109"/>
      <c r="I395" s="109"/>
      <c r="J395" s="109"/>
      <c r="K395" s="109"/>
      <c r="L395" s="109"/>
      <c r="M395" s="109"/>
      <c r="N395" s="149"/>
      <c r="O395" s="109"/>
      <c r="P395" s="152"/>
      <c r="Q395" s="152"/>
      <c r="R395" s="152"/>
      <c r="S395" s="152"/>
      <c r="T395" s="152"/>
      <c r="U395" s="152"/>
      <c r="V395" s="109"/>
      <c r="W395" s="109"/>
      <c r="X395" s="109"/>
      <c r="Y395" s="109"/>
      <c r="Z395" s="109"/>
      <c r="AA395" s="109"/>
      <c r="AB395" s="109"/>
      <c r="AC395" s="109"/>
      <c r="AD395" s="109"/>
      <c r="AE395" s="109"/>
      <c r="AF395" s="109"/>
      <c r="AG395" s="109"/>
      <c r="AH395" s="109"/>
      <c r="AI395" s="109"/>
      <c r="AJ395" s="109"/>
      <c r="AK395" s="109"/>
      <c r="AL395" s="109"/>
      <c r="AM395" s="109"/>
      <c r="AN395" s="109"/>
      <c r="AO395" s="109"/>
      <c r="AP395" s="109"/>
      <c r="AQ395" s="109"/>
      <c r="AR395" s="109"/>
      <c r="AS395" s="109"/>
      <c r="AT395" s="109"/>
      <c r="AU395" s="109"/>
      <c r="AV395" s="109"/>
      <c r="AW395" s="109"/>
      <c r="AX395" s="109"/>
      <c r="AY395" s="109"/>
      <c r="AZ395" s="109"/>
      <c r="BA395" s="109"/>
      <c r="BB395" s="109"/>
      <c r="BC395" s="109"/>
      <c r="BD395" s="109"/>
      <c r="BE395" s="109"/>
      <c r="BF395" s="109"/>
      <c r="BG395" s="109"/>
      <c r="BH395" s="109"/>
      <c r="BI395" s="109"/>
      <c r="BJ395" s="109"/>
      <c r="BK395" s="109"/>
      <c r="BL395" s="109"/>
      <c r="BM395" s="109"/>
      <c r="BN395" s="109"/>
      <c r="BO395" s="109"/>
      <c r="BP395" s="109"/>
      <c r="BQ395" s="109"/>
      <c r="BR395" s="109"/>
      <c r="BS395" s="109"/>
      <c r="BT395" s="109"/>
      <c r="BU395" s="109"/>
      <c r="BV395" s="109"/>
      <c r="BW395" s="109"/>
      <c r="BX395" s="109"/>
      <c r="BY395" s="109"/>
      <c r="BZ395" s="109"/>
      <c r="CA395" s="109"/>
      <c r="CB395" s="109"/>
      <c r="CC395" s="109"/>
      <c r="CD395" s="109"/>
    </row>
    <row r="396" spans="1:82" s="153" customFormat="1">
      <c r="A396" s="109"/>
      <c r="B396" s="109"/>
      <c r="C396" s="109"/>
      <c r="D396" s="109"/>
      <c r="E396" s="109"/>
      <c r="F396" s="103"/>
      <c r="G396" s="103"/>
      <c r="H396" s="109"/>
      <c r="I396" s="109"/>
      <c r="J396" s="109"/>
      <c r="K396" s="109"/>
      <c r="L396" s="109"/>
      <c r="M396" s="109"/>
      <c r="N396" s="149"/>
      <c r="O396" s="109"/>
      <c r="P396" s="152"/>
      <c r="Q396" s="152"/>
      <c r="R396" s="152"/>
      <c r="S396" s="152"/>
      <c r="T396" s="152"/>
      <c r="U396" s="152"/>
      <c r="V396" s="109"/>
      <c r="W396" s="109"/>
      <c r="X396" s="109"/>
      <c r="Y396" s="109"/>
      <c r="Z396" s="109"/>
      <c r="AA396" s="109"/>
      <c r="AB396" s="109"/>
      <c r="AC396" s="109"/>
      <c r="AD396" s="109"/>
      <c r="AE396" s="109"/>
      <c r="AF396" s="109"/>
      <c r="AG396" s="109"/>
      <c r="AH396" s="109"/>
      <c r="AI396" s="109"/>
      <c r="AJ396" s="109"/>
      <c r="AK396" s="109"/>
      <c r="AL396" s="109"/>
      <c r="AM396" s="109"/>
      <c r="AN396" s="109"/>
      <c r="AO396" s="109"/>
      <c r="AP396" s="109"/>
      <c r="AQ396" s="109"/>
      <c r="AR396" s="109"/>
      <c r="AS396" s="109"/>
      <c r="AT396" s="109"/>
      <c r="AU396" s="109"/>
      <c r="AV396" s="109"/>
      <c r="AW396" s="109"/>
      <c r="AX396" s="109"/>
      <c r="AY396" s="109"/>
      <c r="AZ396" s="109"/>
      <c r="BA396" s="109"/>
      <c r="BB396" s="109"/>
      <c r="BC396" s="109"/>
      <c r="BD396" s="109"/>
      <c r="BE396" s="109"/>
      <c r="BF396" s="109"/>
      <c r="BG396" s="109"/>
      <c r="BH396" s="109"/>
      <c r="BI396" s="109"/>
      <c r="BJ396" s="109"/>
      <c r="BK396" s="109"/>
      <c r="BL396" s="109"/>
      <c r="BM396" s="109"/>
      <c r="BN396" s="109"/>
      <c r="BO396" s="109"/>
      <c r="BP396" s="109"/>
      <c r="BQ396" s="109"/>
      <c r="BR396" s="109"/>
      <c r="BS396" s="109"/>
      <c r="BT396" s="109"/>
      <c r="BU396" s="109"/>
      <c r="BV396" s="109"/>
      <c r="BW396" s="109"/>
      <c r="BX396" s="109"/>
      <c r="BY396" s="109"/>
      <c r="BZ396" s="109"/>
      <c r="CA396" s="109"/>
      <c r="CB396" s="109"/>
      <c r="CC396" s="109"/>
      <c r="CD396" s="109"/>
    </row>
    <row r="397" spans="1:82" s="153" customFormat="1">
      <c r="A397" s="109"/>
      <c r="B397" s="109"/>
      <c r="C397" s="109"/>
      <c r="D397" s="109"/>
      <c r="E397" s="109"/>
      <c r="F397" s="103"/>
      <c r="G397" s="103"/>
      <c r="H397" s="109"/>
      <c r="I397" s="109"/>
      <c r="J397" s="109"/>
      <c r="K397" s="109"/>
      <c r="L397" s="109"/>
      <c r="M397" s="109"/>
      <c r="N397" s="149"/>
      <c r="O397" s="109"/>
      <c r="P397" s="152"/>
      <c r="Q397" s="152"/>
      <c r="R397" s="152"/>
      <c r="S397" s="152"/>
      <c r="T397" s="152"/>
      <c r="U397" s="152"/>
      <c r="V397" s="109"/>
      <c r="W397" s="109"/>
      <c r="X397" s="109"/>
      <c r="Y397" s="109"/>
      <c r="Z397" s="109"/>
      <c r="AA397" s="109"/>
      <c r="AB397" s="109"/>
      <c r="AC397" s="109"/>
      <c r="AD397" s="109"/>
      <c r="AE397" s="109"/>
      <c r="AF397" s="109"/>
      <c r="AG397" s="109"/>
      <c r="AH397" s="109"/>
      <c r="AI397" s="109"/>
      <c r="AJ397" s="109"/>
      <c r="AK397" s="109"/>
      <c r="AL397" s="109"/>
      <c r="AM397" s="109"/>
      <c r="AN397" s="109"/>
      <c r="AO397" s="109"/>
      <c r="AP397" s="109"/>
      <c r="AQ397" s="109"/>
      <c r="AR397" s="109"/>
      <c r="AS397" s="109"/>
      <c r="AT397" s="109"/>
      <c r="AU397" s="109"/>
      <c r="AV397" s="109"/>
      <c r="AW397" s="109"/>
      <c r="AX397" s="109"/>
      <c r="AY397" s="109"/>
      <c r="AZ397" s="109"/>
      <c r="BA397" s="109"/>
      <c r="BB397" s="109"/>
      <c r="BC397" s="109"/>
      <c r="BD397" s="109"/>
      <c r="BE397" s="109"/>
      <c r="BF397" s="109"/>
      <c r="BG397" s="109"/>
      <c r="BH397" s="109"/>
      <c r="BI397" s="109"/>
      <c r="BJ397" s="109"/>
      <c r="BK397" s="109"/>
      <c r="BL397" s="109"/>
      <c r="BM397" s="109"/>
      <c r="BN397" s="109"/>
      <c r="BO397" s="109"/>
      <c r="BP397" s="109"/>
      <c r="BQ397" s="109"/>
      <c r="BR397" s="109"/>
      <c r="BS397" s="109"/>
      <c r="BT397" s="109"/>
      <c r="BU397" s="109"/>
      <c r="BV397" s="109"/>
      <c r="BW397" s="109"/>
      <c r="BX397" s="109"/>
      <c r="BY397" s="109"/>
      <c r="BZ397" s="109"/>
      <c r="CA397" s="109"/>
      <c r="CB397" s="109"/>
      <c r="CC397" s="109"/>
      <c r="CD397" s="109"/>
    </row>
    <row r="398" spans="1:82" s="153" customFormat="1">
      <c r="A398" s="109"/>
      <c r="B398" s="109"/>
      <c r="C398" s="109"/>
      <c r="D398" s="109"/>
      <c r="E398" s="109"/>
      <c r="F398" s="103"/>
      <c r="G398" s="103"/>
      <c r="H398" s="109"/>
      <c r="I398" s="109"/>
      <c r="J398" s="109"/>
      <c r="K398" s="109"/>
      <c r="L398" s="109"/>
      <c r="M398" s="109"/>
      <c r="N398" s="149"/>
      <c r="O398" s="109"/>
      <c r="P398" s="152"/>
      <c r="Q398" s="152"/>
      <c r="R398" s="152"/>
      <c r="S398" s="152"/>
      <c r="T398" s="152"/>
      <c r="U398" s="152"/>
      <c r="V398" s="109"/>
      <c r="W398" s="109"/>
      <c r="X398" s="109"/>
      <c r="Y398" s="109"/>
      <c r="Z398" s="109"/>
      <c r="AA398" s="109"/>
      <c r="AB398" s="109"/>
      <c r="AC398" s="109"/>
      <c r="AD398" s="109"/>
      <c r="AE398" s="109"/>
      <c r="AF398" s="109"/>
      <c r="AG398" s="109"/>
      <c r="AH398" s="109"/>
      <c r="AI398" s="109"/>
      <c r="AJ398" s="109"/>
      <c r="AK398" s="109"/>
      <c r="AL398" s="109"/>
      <c r="AM398" s="109"/>
      <c r="AN398" s="109"/>
      <c r="AO398" s="109"/>
      <c r="AP398" s="109"/>
      <c r="AQ398" s="109"/>
      <c r="AR398" s="109"/>
      <c r="AS398" s="109"/>
      <c r="AT398" s="109"/>
      <c r="AU398" s="109"/>
      <c r="AV398" s="109"/>
      <c r="AW398" s="109"/>
      <c r="AX398" s="109"/>
      <c r="AY398" s="109"/>
      <c r="AZ398" s="109"/>
      <c r="BA398" s="109"/>
      <c r="BB398" s="109"/>
      <c r="BC398" s="109"/>
      <c r="BD398" s="109"/>
      <c r="BE398" s="109"/>
      <c r="BF398" s="109"/>
      <c r="BG398" s="109"/>
      <c r="BH398" s="109"/>
      <c r="BI398" s="109"/>
      <c r="BJ398" s="109"/>
      <c r="BK398" s="109"/>
      <c r="BL398" s="109"/>
      <c r="BM398" s="109"/>
      <c r="BN398" s="109"/>
      <c r="BO398" s="109"/>
      <c r="BP398" s="109"/>
      <c r="BQ398" s="109"/>
      <c r="BR398" s="109"/>
      <c r="BS398" s="109"/>
      <c r="BT398" s="109"/>
      <c r="BU398" s="109"/>
      <c r="BV398" s="109"/>
      <c r="BW398" s="109"/>
      <c r="BX398" s="109"/>
      <c r="BY398" s="109"/>
      <c r="BZ398" s="109"/>
      <c r="CA398" s="109"/>
      <c r="CB398" s="109"/>
      <c r="CC398" s="109"/>
      <c r="CD398" s="109"/>
    </row>
    <row r="399" spans="1:82" s="153" customFormat="1">
      <c r="A399" s="109"/>
      <c r="B399" s="109"/>
      <c r="C399" s="109"/>
      <c r="D399" s="109"/>
      <c r="E399" s="109"/>
      <c r="F399" s="103"/>
      <c r="G399" s="103"/>
      <c r="H399" s="109"/>
      <c r="I399" s="109"/>
      <c r="J399" s="109"/>
      <c r="K399" s="109"/>
      <c r="L399" s="109"/>
      <c r="M399" s="109"/>
      <c r="N399" s="149"/>
      <c r="O399" s="109"/>
      <c r="P399" s="152"/>
      <c r="Q399" s="152"/>
      <c r="R399" s="152"/>
      <c r="S399" s="152"/>
      <c r="T399" s="152"/>
      <c r="U399" s="152"/>
      <c r="V399" s="109"/>
      <c r="W399" s="109"/>
      <c r="X399" s="109"/>
      <c r="Y399" s="109"/>
      <c r="Z399" s="109"/>
      <c r="AA399" s="109"/>
      <c r="AB399" s="109"/>
      <c r="AC399" s="109"/>
      <c r="AD399" s="109"/>
      <c r="AE399" s="109"/>
      <c r="AF399" s="109"/>
      <c r="AG399" s="109"/>
      <c r="AH399" s="109"/>
      <c r="AI399" s="109"/>
      <c r="AJ399" s="109"/>
      <c r="AK399" s="109"/>
      <c r="AL399" s="109"/>
      <c r="AM399" s="109"/>
      <c r="AN399" s="109"/>
      <c r="AO399" s="109"/>
      <c r="AP399" s="109"/>
      <c r="AQ399" s="109"/>
      <c r="AR399" s="109"/>
      <c r="AS399" s="109"/>
      <c r="AT399" s="109"/>
      <c r="AU399" s="109"/>
      <c r="AV399" s="109"/>
      <c r="AW399" s="109"/>
      <c r="AX399" s="109"/>
      <c r="AY399" s="109"/>
      <c r="AZ399" s="109"/>
      <c r="BA399" s="109"/>
      <c r="BB399" s="109"/>
      <c r="BC399" s="109"/>
      <c r="BD399" s="109"/>
      <c r="BE399" s="109"/>
      <c r="BF399" s="109"/>
      <c r="BG399" s="109"/>
      <c r="BH399" s="109"/>
      <c r="BI399" s="109"/>
      <c r="BJ399" s="109"/>
      <c r="BK399" s="109"/>
      <c r="BL399" s="109"/>
      <c r="BM399" s="109"/>
      <c r="BN399" s="109"/>
      <c r="BO399" s="109"/>
      <c r="BP399" s="109"/>
      <c r="BQ399" s="109"/>
      <c r="BR399" s="109"/>
      <c r="BS399" s="109"/>
      <c r="BT399" s="109"/>
      <c r="BU399" s="109"/>
      <c r="BV399" s="109"/>
      <c r="BW399" s="109"/>
      <c r="BX399" s="109"/>
      <c r="BY399" s="109"/>
      <c r="BZ399" s="109"/>
      <c r="CA399" s="109"/>
      <c r="CB399" s="109"/>
      <c r="CC399" s="109"/>
      <c r="CD399" s="109"/>
    </row>
    <row r="400" spans="1:82" s="153" customFormat="1">
      <c r="A400" s="109"/>
      <c r="B400" s="109"/>
      <c r="C400" s="109"/>
      <c r="D400" s="109"/>
      <c r="E400" s="109"/>
      <c r="F400" s="103"/>
      <c r="G400" s="103"/>
      <c r="H400" s="109"/>
      <c r="I400" s="109"/>
      <c r="J400" s="109"/>
      <c r="K400" s="109"/>
      <c r="L400" s="109"/>
      <c r="M400" s="109"/>
      <c r="N400" s="149"/>
      <c r="O400" s="109"/>
      <c r="P400" s="152"/>
      <c r="Q400" s="152"/>
      <c r="R400" s="152"/>
      <c r="S400" s="152"/>
      <c r="T400" s="152"/>
      <c r="U400" s="152"/>
      <c r="V400" s="109"/>
      <c r="W400" s="109"/>
      <c r="X400" s="109"/>
      <c r="Y400" s="109"/>
      <c r="Z400" s="109"/>
      <c r="AA400" s="109"/>
      <c r="AB400" s="109"/>
      <c r="AC400" s="109"/>
      <c r="AD400" s="109"/>
      <c r="AE400" s="109"/>
      <c r="AF400" s="109"/>
      <c r="AG400" s="109"/>
      <c r="AH400" s="109"/>
      <c r="AI400" s="109"/>
      <c r="AJ400" s="109"/>
      <c r="AK400" s="109"/>
      <c r="AL400" s="109"/>
      <c r="AM400" s="109"/>
      <c r="AN400" s="109"/>
      <c r="AO400" s="109"/>
      <c r="AP400" s="109"/>
      <c r="AQ400" s="109"/>
      <c r="AR400" s="109"/>
      <c r="AS400" s="109"/>
      <c r="AT400" s="109"/>
      <c r="AU400" s="109"/>
      <c r="AV400" s="109"/>
      <c r="AW400" s="109"/>
      <c r="AX400" s="109"/>
      <c r="AY400" s="109"/>
      <c r="AZ400" s="109"/>
      <c r="BA400" s="109"/>
      <c r="BB400" s="109"/>
      <c r="BC400" s="109"/>
      <c r="BD400" s="109"/>
      <c r="BE400" s="109"/>
      <c r="BF400" s="109"/>
      <c r="BG400" s="109"/>
      <c r="BH400" s="109"/>
      <c r="BI400" s="109"/>
      <c r="BJ400" s="109"/>
      <c r="BK400" s="109"/>
      <c r="BL400" s="109"/>
      <c r="BM400" s="109"/>
      <c r="BN400" s="109"/>
      <c r="BO400" s="109"/>
      <c r="BP400" s="109"/>
      <c r="BQ400" s="109"/>
      <c r="BR400" s="109"/>
      <c r="BS400" s="109"/>
      <c r="BT400" s="109"/>
      <c r="BU400" s="109"/>
      <c r="BV400" s="109"/>
      <c r="BW400" s="109"/>
      <c r="BX400" s="109"/>
      <c r="BY400" s="109"/>
      <c r="BZ400" s="109"/>
      <c r="CA400" s="109"/>
      <c r="CB400" s="109"/>
      <c r="CC400" s="109"/>
      <c r="CD400" s="109"/>
    </row>
    <row r="401" spans="1:82" s="153" customFormat="1">
      <c r="A401" s="109"/>
      <c r="B401" s="109"/>
      <c r="C401" s="109"/>
      <c r="D401" s="109"/>
      <c r="E401" s="109"/>
      <c r="F401" s="103"/>
      <c r="G401" s="103"/>
      <c r="H401" s="109"/>
      <c r="I401" s="109"/>
      <c r="J401" s="109"/>
      <c r="K401" s="109"/>
      <c r="L401" s="109"/>
      <c r="M401" s="109"/>
      <c r="N401" s="149"/>
      <c r="O401" s="109"/>
      <c r="P401" s="152"/>
      <c r="Q401" s="152"/>
      <c r="R401" s="152"/>
      <c r="S401" s="152"/>
      <c r="T401" s="152"/>
      <c r="U401" s="152"/>
      <c r="V401" s="109"/>
      <c r="W401" s="109"/>
      <c r="X401" s="109"/>
      <c r="Y401" s="109"/>
      <c r="Z401" s="109"/>
      <c r="AA401" s="109"/>
      <c r="AB401" s="109"/>
      <c r="AC401" s="109"/>
      <c r="AD401" s="109"/>
      <c r="AE401" s="109"/>
      <c r="AF401" s="109"/>
      <c r="AG401" s="109"/>
      <c r="AH401" s="109"/>
      <c r="AI401" s="109"/>
      <c r="AJ401" s="109"/>
      <c r="AK401" s="109"/>
      <c r="AL401" s="109"/>
      <c r="AM401" s="109"/>
      <c r="AN401" s="109"/>
      <c r="AO401" s="109"/>
      <c r="AP401" s="109"/>
      <c r="AQ401" s="109"/>
      <c r="AR401" s="109"/>
      <c r="AS401" s="109"/>
      <c r="AT401" s="109"/>
      <c r="AU401" s="109"/>
      <c r="AV401" s="109"/>
      <c r="AW401" s="109"/>
      <c r="AX401" s="109"/>
      <c r="AY401" s="109"/>
      <c r="AZ401" s="109"/>
      <c r="BA401" s="109"/>
      <c r="BB401" s="109"/>
      <c r="BC401" s="109"/>
      <c r="BD401" s="109"/>
      <c r="BE401" s="109"/>
      <c r="BF401" s="109"/>
      <c r="BG401" s="109"/>
      <c r="BH401" s="109"/>
      <c r="BI401" s="109"/>
      <c r="BJ401" s="109"/>
      <c r="BK401" s="109"/>
      <c r="BL401" s="109"/>
      <c r="BM401" s="109"/>
      <c r="BN401" s="109"/>
      <c r="BO401" s="109"/>
      <c r="BP401" s="109"/>
      <c r="BQ401" s="109"/>
      <c r="BR401" s="109"/>
      <c r="BS401" s="109"/>
      <c r="BT401" s="109"/>
      <c r="BU401" s="109"/>
      <c r="BV401" s="109"/>
      <c r="BW401" s="109"/>
      <c r="BX401" s="109"/>
      <c r="BY401" s="109"/>
      <c r="BZ401" s="109"/>
      <c r="CA401" s="109"/>
      <c r="CB401" s="109"/>
      <c r="CC401" s="109"/>
      <c r="CD401" s="109"/>
    </row>
    <row r="402" spans="1:82" s="153" customFormat="1">
      <c r="A402" s="109"/>
      <c r="B402" s="109"/>
      <c r="C402" s="109"/>
      <c r="D402" s="109"/>
      <c r="E402" s="109"/>
      <c r="F402" s="103"/>
      <c r="G402" s="103"/>
      <c r="H402" s="109"/>
      <c r="I402" s="109"/>
      <c r="J402" s="109"/>
      <c r="K402" s="109"/>
      <c r="L402" s="109"/>
      <c r="M402" s="109"/>
      <c r="N402" s="149"/>
      <c r="O402" s="109"/>
      <c r="P402" s="152"/>
      <c r="Q402" s="152"/>
      <c r="R402" s="152"/>
      <c r="S402" s="152"/>
      <c r="T402" s="152"/>
      <c r="U402" s="152"/>
      <c r="V402" s="109"/>
      <c r="W402" s="109"/>
      <c r="X402" s="109"/>
      <c r="Y402" s="109"/>
      <c r="Z402" s="109"/>
      <c r="AA402" s="109"/>
      <c r="AB402" s="109"/>
      <c r="AC402" s="109"/>
      <c r="AD402" s="109"/>
      <c r="AE402" s="109"/>
      <c r="AF402" s="109"/>
      <c r="AG402" s="109"/>
      <c r="AH402" s="109"/>
      <c r="AI402" s="109"/>
      <c r="AJ402" s="109"/>
      <c r="AK402" s="109"/>
      <c r="AL402" s="109"/>
      <c r="AM402" s="109"/>
      <c r="AN402" s="109"/>
      <c r="AO402" s="109"/>
      <c r="AP402" s="109"/>
      <c r="AQ402" s="109"/>
      <c r="AR402" s="109"/>
      <c r="AS402" s="109"/>
      <c r="AT402" s="109"/>
      <c r="AU402" s="109"/>
      <c r="AV402" s="109"/>
      <c r="AW402" s="109"/>
      <c r="AX402" s="109"/>
      <c r="AY402" s="109"/>
      <c r="AZ402" s="109"/>
      <c r="BA402" s="109"/>
      <c r="BB402" s="109"/>
      <c r="BC402" s="109"/>
      <c r="BD402" s="109"/>
      <c r="BE402" s="109"/>
      <c r="BF402" s="109"/>
      <c r="BG402" s="109"/>
      <c r="BH402" s="109"/>
      <c r="BI402" s="109"/>
      <c r="BJ402" s="109"/>
      <c r="BK402" s="109"/>
      <c r="BL402" s="109"/>
      <c r="BM402" s="109"/>
      <c r="BN402" s="109"/>
      <c r="BO402" s="109"/>
      <c r="BP402" s="109"/>
      <c r="BQ402" s="109"/>
      <c r="BR402" s="109"/>
      <c r="BS402" s="109"/>
      <c r="BT402" s="109"/>
      <c r="BU402" s="109"/>
      <c r="BV402" s="109"/>
      <c r="BW402" s="109"/>
      <c r="BX402" s="109"/>
      <c r="BY402" s="109"/>
      <c r="BZ402" s="109"/>
      <c r="CA402" s="109"/>
      <c r="CB402" s="109"/>
      <c r="CC402" s="109"/>
      <c r="CD402" s="109"/>
    </row>
    <row r="403" spans="1:82" s="153" customFormat="1">
      <c r="A403" s="109"/>
      <c r="B403" s="109"/>
      <c r="C403" s="109"/>
      <c r="D403" s="109"/>
      <c r="E403" s="109"/>
      <c r="F403" s="103"/>
      <c r="G403" s="103"/>
      <c r="H403" s="109"/>
      <c r="I403" s="109"/>
      <c r="J403" s="109"/>
      <c r="K403" s="109"/>
      <c r="L403" s="109"/>
      <c r="M403" s="109"/>
      <c r="N403" s="149"/>
      <c r="O403" s="109"/>
      <c r="P403" s="152"/>
      <c r="Q403" s="152"/>
      <c r="R403" s="152"/>
      <c r="S403" s="152"/>
      <c r="T403" s="152"/>
      <c r="U403" s="152"/>
      <c r="V403" s="109"/>
      <c r="W403" s="109"/>
      <c r="X403" s="109"/>
      <c r="Y403" s="109"/>
      <c r="Z403" s="109"/>
      <c r="AA403" s="109"/>
      <c r="AB403" s="109"/>
      <c r="AC403" s="109"/>
      <c r="AD403" s="109"/>
      <c r="AE403" s="109"/>
      <c r="AF403" s="109"/>
      <c r="AG403" s="109"/>
      <c r="AH403" s="109"/>
      <c r="AI403" s="109"/>
      <c r="AJ403" s="109"/>
      <c r="AK403" s="109"/>
      <c r="AL403" s="109"/>
      <c r="AM403" s="109"/>
      <c r="AN403" s="109"/>
      <c r="AO403" s="109"/>
      <c r="AP403" s="109"/>
      <c r="AQ403" s="109"/>
      <c r="AR403" s="109"/>
      <c r="AS403" s="109"/>
      <c r="AT403" s="109"/>
      <c r="AU403" s="109"/>
      <c r="AV403" s="109"/>
      <c r="AW403" s="109"/>
      <c r="AX403" s="109"/>
      <c r="AY403" s="109"/>
      <c r="AZ403" s="109"/>
      <c r="BA403" s="109"/>
      <c r="BB403" s="109"/>
      <c r="BC403" s="109"/>
      <c r="BD403" s="109"/>
      <c r="BE403" s="109"/>
      <c r="BF403" s="109"/>
      <c r="BG403" s="109"/>
      <c r="BH403" s="109"/>
      <c r="BI403" s="109"/>
      <c r="BJ403" s="109"/>
      <c r="BK403" s="109"/>
      <c r="BL403" s="109"/>
      <c r="BM403" s="109"/>
      <c r="BN403" s="109"/>
      <c r="BO403" s="109"/>
      <c r="BP403" s="109"/>
      <c r="BQ403" s="109"/>
      <c r="BR403" s="109"/>
      <c r="BS403" s="109"/>
      <c r="BT403" s="109"/>
      <c r="BU403" s="109"/>
      <c r="BV403" s="109"/>
      <c r="BW403" s="109"/>
      <c r="BX403" s="109"/>
      <c r="BY403" s="109"/>
      <c r="BZ403" s="109"/>
      <c r="CA403" s="109"/>
      <c r="CB403" s="109"/>
      <c r="CC403" s="109"/>
      <c r="CD403" s="109"/>
    </row>
    <row r="404" spans="1:82" s="153" customFormat="1">
      <c r="A404" s="109"/>
      <c r="B404" s="109"/>
      <c r="C404" s="109"/>
      <c r="D404" s="109"/>
      <c r="E404" s="109"/>
      <c r="F404" s="103"/>
      <c r="G404" s="103"/>
      <c r="H404" s="109"/>
      <c r="I404" s="109"/>
      <c r="J404" s="109"/>
      <c r="K404" s="109"/>
      <c r="L404" s="109"/>
      <c r="M404" s="109"/>
      <c r="N404" s="149"/>
      <c r="O404" s="109"/>
      <c r="P404" s="152"/>
      <c r="Q404" s="152"/>
      <c r="R404" s="152"/>
      <c r="S404" s="152"/>
      <c r="T404" s="152"/>
      <c r="U404" s="152"/>
      <c r="V404" s="109"/>
      <c r="W404" s="109"/>
      <c r="X404" s="109"/>
      <c r="Y404" s="109"/>
      <c r="Z404" s="109"/>
      <c r="AA404" s="109"/>
      <c r="AB404" s="109"/>
      <c r="AC404" s="109"/>
      <c r="AD404" s="109"/>
      <c r="AE404" s="109"/>
      <c r="AF404" s="109"/>
      <c r="AG404" s="109"/>
      <c r="AH404" s="109"/>
      <c r="AI404" s="109"/>
      <c r="AJ404" s="109"/>
      <c r="AK404" s="109"/>
      <c r="AL404" s="109"/>
      <c r="AM404" s="109"/>
      <c r="AN404" s="109"/>
      <c r="AO404" s="109"/>
      <c r="AP404" s="109"/>
      <c r="AQ404" s="109"/>
      <c r="AR404" s="109"/>
      <c r="AS404" s="109"/>
      <c r="AT404" s="109"/>
      <c r="AU404" s="109"/>
      <c r="AV404" s="109"/>
      <c r="AW404" s="109"/>
      <c r="AX404" s="109"/>
      <c r="AY404" s="109"/>
      <c r="AZ404" s="109"/>
      <c r="BA404" s="109"/>
      <c r="BB404" s="109"/>
      <c r="BC404" s="109"/>
      <c r="BD404" s="109"/>
      <c r="BE404" s="109"/>
      <c r="BF404" s="109"/>
      <c r="BG404" s="109"/>
      <c r="BH404" s="109"/>
      <c r="BI404" s="109"/>
      <c r="BJ404" s="109"/>
      <c r="BK404" s="109"/>
      <c r="BL404" s="109"/>
      <c r="BM404" s="109"/>
      <c r="BN404" s="109"/>
      <c r="BO404" s="109"/>
      <c r="BP404" s="109"/>
      <c r="BQ404" s="109"/>
      <c r="BR404" s="109"/>
      <c r="BS404" s="109"/>
      <c r="BT404" s="109"/>
      <c r="BU404" s="109"/>
      <c r="BV404" s="109"/>
      <c r="BW404" s="109"/>
      <c r="BX404" s="109"/>
      <c r="BY404" s="109"/>
      <c r="BZ404" s="109"/>
      <c r="CA404" s="109"/>
      <c r="CB404" s="109"/>
      <c r="CC404" s="109"/>
      <c r="CD404" s="109"/>
    </row>
    <row r="405" spans="1:82" s="153" customFormat="1">
      <c r="A405" s="109"/>
      <c r="B405" s="109"/>
      <c r="C405" s="109"/>
      <c r="D405" s="109"/>
      <c r="E405" s="109"/>
      <c r="F405" s="103"/>
      <c r="G405" s="103"/>
      <c r="H405" s="109"/>
      <c r="I405" s="109"/>
      <c r="J405" s="109"/>
      <c r="K405" s="109"/>
      <c r="L405" s="109"/>
      <c r="M405" s="109"/>
      <c r="N405" s="149"/>
      <c r="O405" s="109"/>
      <c r="P405" s="152"/>
      <c r="Q405" s="152"/>
      <c r="R405" s="152"/>
      <c r="S405" s="152"/>
      <c r="T405" s="152"/>
      <c r="U405" s="152"/>
      <c r="V405" s="109"/>
      <c r="W405" s="109"/>
      <c r="X405" s="109"/>
      <c r="Y405" s="109"/>
      <c r="Z405" s="109"/>
      <c r="AA405" s="109"/>
      <c r="AB405" s="109"/>
      <c r="AC405" s="109"/>
      <c r="AD405" s="109"/>
      <c r="AE405" s="109"/>
      <c r="AF405" s="109"/>
      <c r="AG405" s="109"/>
      <c r="AH405" s="109"/>
      <c r="AI405" s="109"/>
      <c r="AJ405" s="109"/>
      <c r="AK405" s="109"/>
      <c r="AL405" s="109"/>
      <c r="AM405" s="109"/>
      <c r="AN405" s="109"/>
      <c r="AO405" s="109"/>
      <c r="AP405" s="109"/>
      <c r="AQ405" s="109"/>
      <c r="AR405" s="109"/>
      <c r="AS405" s="109"/>
      <c r="AT405" s="109"/>
      <c r="AU405" s="109"/>
      <c r="AV405" s="109"/>
      <c r="AW405" s="109"/>
      <c r="AX405" s="109"/>
      <c r="AY405" s="109"/>
      <c r="AZ405" s="109"/>
      <c r="BA405" s="109"/>
      <c r="BB405" s="109"/>
      <c r="BC405" s="109"/>
      <c r="BD405" s="109"/>
      <c r="BE405" s="109"/>
      <c r="BF405" s="109"/>
      <c r="BG405" s="109"/>
      <c r="BH405" s="109"/>
      <c r="BI405" s="109"/>
      <c r="BJ405" s="109"/>
      <c r="BK405" s="109"/>
      <c r="BL405" s="109"/>
      <c r="BM405" s="109"/>
      <c r="BN405" s="109"/>
      <c r="BO405" s="109"/>
      <c r="BP405" s="109"/>
      <c r="BQ405" s="109"/>
      <c r="BR405" s="109"/>
      <c r="BS405" s="109"/>
      <c r="BT405" s="109"/>
      <c r="BU405" s="109"/>
      <c r="BV405" s="109"/>
      <c r="BW405" s="109"/>
      <c r="BX405" s="109"/>
      <c r="BY405" s="109"/>
      <c r="BZ405" s="109"/>
      <c r="CA405" s="109"/>
      <c r="CB405" s="109"/>
      <c r="CC405" s="109"/>
      <c r="CD405" s="109"/>
    </row>
    <row r="406" spans="1:82" s="153" customFormat="1">
      <c r="A406" s="109"/>
      <c r="B406" s="109"/>
      <c r="C406" s="109"/>
      <c r="D406" s="109"/>
      <c r="E406" s="109"/>
      <c r="F406" s="103"/>
      <c r="G406" s="103"/>
      <c r="H406" s="109"/>
      <c r="I406" s="109"/>
      <c r="J406" s="109"/>
      <c r="K406" s="109"/>
      <c r="L406" s="109"/>
      <c r="M406" s="109"/>
      <c r="N406" s="149"/>
      <c r="O406" s="109"/>
      <c r="P406" s="152"/>
      <c r="Q406" s="152"/>
      <c r="R406" s="152"/>
      <c r="S406" s="152"/>
      <c r="T406" s="152"/>
      <c r="U406" s="152"/>
      <c r="V406" s="109"/>
      <c r="W406" s="109"/>
      <c r="X406" s="109"/>
      <c r="Y406" s="109"/>
      <c r="Z406" s="109"/>
      <c r="AA406" s="109"/>
      <c r="AB406" s="109"/>
      <c r="AC406" s="109"/>
      <c r="AD406" s="109"/>
      <c r="AE406" s="109"/>
      <c r="AF406" s="109"/>
      <c r="AG406" s="109"/>
      <c r="AH406" s="109"/>
      <c r="AI406" s="109"/>
      <c r="AJ406" s="109"/>
      <c r="AK406" s="109"/>
      <c r="AL406" s="109"/>
      <c r="AM406" s="109"/>
      <c r="AN406" s="109"/>
      <c r="AO406" s="109"/>
      <c r="AP406" s="109"/>
      <c r="AQ406" s="109"/>
      <c r="AR406" s="109"/>
      <c r="AS406" s="109"/>
      <c r="AT406" s="109"/>
      <c r="AU406" s="109"/>
      <c r="AV406" s="109"/>
      <c r="AW406" s="109"/>
      <c r="AX406" s="109"/>
      <c r="AY406" s="109"/>
      <c r="AZ406" s="109"/>
      <c r="BA406" s="109"/>
      <c r="BB406" s="109"/>
      <c r="BC406" s="109"/>
      <c r="BD406" s="109"/>
      <c r="BE406" s="109"/>
      <c r="BF406" s="109"/>
      <c r="BG406" s="109"/>
      <c r="BH406" s="109"/>
      <c r="BI406" s="109"/>
      <c r="BJ406" s="109"/>
      <c r="BK406" s="109"/>
      <c r="BL406" s="109"/>
      <c r="BM406" s="109"/>
      <c r="BN406" s="109"/>
      <c r="BO406" s="109"/>
      <c r="BP406" s="109"/>
      <c r="BQ406" s="109"/>
      <c r="BR406" s="109"/>
      <c r="BS406" s="109"/>
      <c r="BT406" s="109"/>
      <c r="BU406" s="109"/>
      <c r="BV406" s="109"/>
      <c r="BW406" s="109"/>
      <c r="BX406" s="109"/>
      <c r="BY406" s="109"/>
      <c r="BZ406" s="109"/>
      <c r="CA406" s="109"/>
      <c r="CB406" s="109"/>
      <c r="CC406" s="109"/>
      <c r="CD406" s="109"/>
    </row>
    <row r="407" spans="1:82" s="153" customFormat="1">
      <c r="A407" s="109"/>
      <c r="B407" s="109"/>
      <c r="C407" s="109"/>
      <c r="D407" s="109"/>
      <c r="E407" s="109"/>
      <c r="F407" s="103"/>
      <c r="G407" s="103"/>
      <c r="H407" s="109"/>
      <c r="I407" s="109"/>
      <c r="J407" s="109"/>
      <c r="K407" s="109"/>
      <c r="L407" s="109"/>
      <c r="M407" s="109"/>
      <c r="N407" s="149"/>
      <c r="O407" s="109"/>
      <c r="P407" s="152"/>
      <c r="Q407" s="152"/>
      <c r="R407" s="152"/>
      <c r="S407" s="152"/>
      <c r="T407" s="152"/>
      <c r="U407" s="152"/>
      <c r="V407" s="109"/>
      <c r="W407" s="109"/>
      <c r="X407" s="109"/>
      <c r="Y407" s="109"/>
      <c r="Z407" s="109"/>
      <c r="AA407" s="109"/>
      <c r="AB407" s="109"/>
      <c r="AC407" s="109"/>
      <c r="AD407" s="109"/>
      <c r="AE407" s="109"/>
      <c r="AF407" s="109"/>
      <c r="AG407" s="109"/>
      <c r="AH407" s="109"/>
      <c r="AI407" s="109"/>
      <c r="AJ407" s="109"/>
      <c r="AK407" s="109"/>
      <c r="AL407" s="109"/>
      <c r="AM407" s="109"/>
      <c r="AN407" s="109"/>
      <c r="AO407" s="109"/>
      <c r="AP407" s="109"/>
      <c r="AQ407" s="109"/>
      <c r="AR407" s="109"/>
      <c r="AS407" s="109"/>
      <c r="AT407" s="109"/>
      <c r="AU407" s="109"/>
      <c r="AV407" s="109"/>
      <c r="AW407" s="109"/>
      <c r="AX407" s="109"/>
      <c r="AY407" s="109"/>
      <c r="AZ407" s="109"/>
      <c r="BA407" s="109"/>
      <c r="BB407" s="109"/>
      <c r="BC407" s="109"/>
      <c r="BD407" s="109"/>
      <c r="BE407" s="109"/>
      <c r="BF407" s="109"/>
      <c r="BG407" s="109"/>
      <c r="BH407" s="109"/>
      <c r="BI407" s="109"/>
      <c r="BJ407" s="109"/>
      <c r="BK407" s="109"/>
      <c r="BL407" s="109"/>
      <c r="BM407" s="109"/>
      <c r="BN407" s="109"/>
      <c r="BO407" s="109"/>
      <c r="BP407" s="109"/>
      <c r="BQ407" s="109"/>
      <c r="BR407" s="109"/>
      <c r="BS407" s="109"/>
      <c r="BT407" s="109"/>
      <c r="BU407" s="109"/>
      <c r="BV407" s="109"/>
      <c r="BW407" s="109"/>
      <c r="BX407" s="109"/>
      <c r="BY407" s="109"/>
      <c r="BZ407" s="109"/>
      <c r="CA407" s="109"/>
      <c r="CB407" s="109"/>
      <c r="CC407" s="109"/>
      <c r="CD407" s="109"/>
    </row>
    <row r="408" spans="1:82" s="153" customFormat="1">
      <c r="A408" s="109"/>
      <c r="B408" s="109"/>
      <c r="C408" s="109"/>
      <c r="D408" s="109"/>
      <c r="E408" s="109"/>
      <c r="F408" s="103"/>
      <c r="G408" s="103"/>
      <c r="H408" s="109"/>
      <c r="I408" s="109"/>
      <c r="J408" s="109"/>
      <c r="K408" s="109"/>
      <c r="L408" s="109"/>
      <c r="M408" s="109"/>
      <c r="N408" s="149"/>
      <c r="O408" s="109"/>
      <c r="P408" s="152"/>
      <c r="Q408" s="152"/>
      <c r="R408" s="152"/>
      <c r="S408" s="152"/>
      <c r="T408" s="152"/>
      <c r="U408" s="152"/>
      <c r="V408" s="109"/>
      <c r="W408" s="109"/>
      <c r="X408" s="109"/>
      <c r="Y408" s="109"/>
      <c r="Z408" s="109"/>
      <c r="AA408" s="109"/>
      <c r="AB408" s="109"/>
      <c r="AC408" s="109"/>
      <c r="AD408" s="109"/>
      <c r="AE408" s="109"/>
      <c r="AF408" s="109"/>
      <c r="AG408" s="109"/>
      <c r="AH408" s="109"/>
      <c r="AI408" s="109"/>
      <c r="AJ408" s="109"/>
      <c r="AK408" s="109"/>
      <c r="AL408" s="109"/>
      <c r="AM408" s="109"/>
      <c r="AN408" s="109"/>
      <c r="AO408" s="109"/>
      <c r="AP408" s="109"/>
      <c r="AQ408" s="109"/>
      <c r="AR408" s="109"/>
      <c r="AS408" s="109"/>
      <c r="AT408" s="109"/>
      <c r="AU408" s="109"/>
      <c r="AV408" s="109"/>
      <c r="AW408" s="109"/>
      <c r="AX408" s="109"/>
      <c r="AY408" s="109"/>
      <c r="AZ408" s="109"/>
      <c r="BA408" s="109"/>
      <c r="BB408" s="109"/>
      <c r="BC408" s="109"/>
      <c r="BD408" s="109"/>
      <c r="BE408" s="109"/>
      <c r="BF408" s="109"/>
      <c r="BG408" s="109"/>
      <c r="BH408" s="109"/>
      <c r="BI408" s="109"/>
      <c r="BJ408" s="109"/>
      <c r="BK408" s="109"/>
      <c r="BL408" s="109"/>
      <c r="BM408" s="109"/>
      <c r="BN408" s="109"/>
      <c r="BO408" s="109"/>
      <c r="BP408" s="109"/>
      <c r="BQ408" s="109"/>
      <c r="BR408" s="109"/>
      <c r="BS408" s="109"/>
      <c r="BT408" s="109"/>
      <c r="BU408" s="109"/>
      <c r="BV408" s="109"/>
      <c r="BW408" s="109"/>
      <c r="BX408" s="109"/>
      <c r="BY408" s="109"/>
      <c r="BZ408" s="109"/>
      <c r="CA408" s="109"/>
      <c r="CB408" s="109"/>
      <c r="CC408" s="109"/>
      <c r="CD408" s="109"/>
    </row>
    <row r="409" spans="1:82" s="153" customFormat="1">
      <c r="A409" s="109"/>
      <c r="B409" s="109"/>
      <c r="C409" s="109"/>
      <c r="D409" s="109"/>
      <c r="E409" s="109"/>
      <c r="F409" s="103"/>
      <c r="G409" s="103"/>
      <c r="H409" s="109"/>
      <c r="I409" s="109"/>
      <c r="J409" s="109"/>
      <c r="K409" s="109"/>
      <c r="L409" s="109"/>
      <c r="M409" s="109"/>
      <c r="N409" s="149"/>
      <c r="O409" s="109"/>
      <c r="P409" s="152"/>
      <c r="Q409" s="152"/>
      <c r="R409" s="152"/>
      <c r="S409" s="152"/>
      <c r="T409" s="152"/>
      <c r="U409" s="152"/>
      <c r="V409" s="109"/>
      <c r="W409" s="109"/>
      <c r="X409" s="109"/>
      <c r="Y409" s="109"/>
      <c r="Z409" s="109"/>
      <c r="AA409" s="109"/>
      <c r="AB409" s="109"/>
      <c r="AC409" s="109"/>
      <c r="AD409" s="109"/>
      <c r="AE409" s="109"/>
      <c r="AF409" s="109"/>
      <c r="AG409" s="109"/>
      <c r="AH409" s="109"/>
      <c r="AI409" s="109"/>
      <c r="AJ409" s="109"/>
      <c r="AK409" s="109"/>
      <c r="AL409" s="109"/>
      <c r="AM409" s="109"/>
      <c r="AN409" s="109"/>
      <c r="AO409" s="109"/>
      <c r="AP409" s="109"/>
      <c r="AQ409" s="109"/>
      <c r="AR409" s="109"/>
      <c r="AS409" s="109"/>
      <c r="AT409" s="109"/>
      <c r="AU409" s="109"/>
      <c r="AV409" s="109"/>
      <c r="AW409" s="109"/>
      <c r="AX409" s="109"/>
      <c r="AY409" s="109"/>
      <c r="AZ409" s="109"/>
      <c r="BA409" s="109"/>
      <c r="BB409" s="109"/>
      <c r="BC409" s="109"/>
      <c r="BD409" s="109"/>
      <c r="BE409" s="109"/>
      <c r="BF409" s="109"/>
      <c r="BG409" s="109"/>
      <c r="BH409" s="109"/>
      <c r="BI409" s="109"/>
      <c r="BJ409" s="109"/>
      <c r="BK409" s="109"/>
      <c r="BL409" s="109"/>
      <c r="BM409" s="109"/>
      <c r="BN409" s="109"/>
      <c r="BO409" s="109"/>
      <c r="BP409" s="109"/>
      <c r="BQ409" s="109"/>
      <c r="BR409" s="109"/>
      <c r="BS409" s="109"/>
      <c r="BT409" s="109"/>
      <c r="BU409" s="109"/>
      <c r="BV409" s="109"/>
      <c r="BW409" s="109"/>
      <c r="BX409" s="109"/>
      <c r="BY409" s="109"/>
      <c r="BZ409" s="109"/>
      <c r="CA409" s="109"/>
      <c r="CB409" s="109"/>
      <c r="CC409" s="109"/>
      <c r="CD409" s="109"/>
    </row>
    <row r="410" spans="1:82" s="153" customFormat="1">
      <c r="A410" s="109"/>
      <c r="B410" s="109"/>
      <c r="C410" s="109"/>
      <c r="D410" s="109"/>
      <c r="E410" s="109"/>
      <c r="F410" s="103"/>
      <c r="G410" s="103"/>
      <c r="H410" s="109"/>
      <c r="I410" s="109"/>
      <c r="J410" s="109"/>
      <c r="K410" s="109"/>
      <c r="L410" s="109"/>
      <c r="M410" s="109"/>
      <c r="N410" s="149"/>
      <c r="O410" s="109"/>
      <c r="P410" s="152"/>
      <c r="Q410" s="152"/>
      <c r="R410" s="152"/>
      <c r="S410" s="152"/>
      <c r="T410" s="152"/>
      <c r="U410" s="152"/>
      <c r="V410" s="109"/>
      <c r="W410" s="109"/>
      <c r="X410" s="109"/>
      <c r="Y410" s="109"/>
      <c r="Z410" s="109"/>
      <c r="AA410" s="109"/>
      <c r="AB410" s="109"/>
      <c r="AC410" s="109"/>
      <c r="AD410" s="109"/>
      <c r="AE410" s="109"/>
      <c r="AF410" s="109"/>
      <c r="AG410" s="109"/>
      <c r="AH410" s="109"/>
      <c r="AI410" s="109"/>
      <c r="AJ410" s="109"/>
      <c r="AK410" s="109"/>
      <c r="AL410" s="109"/>
      <c r="AM410" s="109"/>
      <c r="AN410" s="109"/>
      <c r="AO410" s="109"/>
      <c r="AP410" s="109"/>
      <c r="AQ410" s="109"/>
      <c r="AR410" s="109"/>
      <c r="AS410" s="109"/>
      <c r="AT410" s="109"/>
      <c r="AU410" s="109"/>
      <c r="AV410" s="109"/>
      <c r="AW410" s="109"/>
      <c r="AX410" s="109"/>
      <c r="AY410" s="109"/>
      <c r="AZ410" s="109"/>
      <c r="BA410" s="109"/>
      <c r="BB410" s="109"/>
      <c r="BC410" s="109"/>
      <c r="BD410" s="109"/>
      <c r="BE410" s="109"/>
      <c r="BF410" s="109"/>
      <c r="BG410" s="109"/>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row>
    <row r="411" spans="1:82" s="153" customFormat="1">
      <c r="A411" s="109"/>
      <c r="B411" s="109"/>
      <c r="C411" s="109"/>
      <c r="D411" s="109"/>
      <c r="E411" s="109"/>
      <c r="F411" s="103"/>
      <c r="G411" s="103"/>
      <c r="H411" s="109"/>
      <c r="I411" s="109"/>
      <c r="J411" s="109"/>
      <c r="K411" s="109"/>
      <c r="L411" s="109"/>
      <c r="M411" s="109"/>
      <c r="N411" s="149"/>
      <c r="O411" s="109"/>
      <c r="P411" s="152"/>
      <c r="Q411" s="152"/>
      <c r="R411" s="152"/>
      <c r="S411" s="152"/>
      <c r="T411" s="152"/>
      <c r="U411" s="152"/>
      <c r="V411" s="109"/>
      <c r="W411" s="109"/>
      <c r="X411" s="109"/>
      <c r="Y411" s="109"/>
      <c r="Z411" s="109"/>
      <c r="AA411" s="109"/>
      <c r="AB411" s="109"/>
      <c r="AC411" s="109"/>
      <c r="AD411" s="109"/>
      <c r="AE411" s="109"/>
      <c r="AF411" s="109"/>
      <c r="AG411" s="109"/>
      <c r="AH411" s="109"/>
      <c r="AI411" s="109"/>
      <c r="AJ411" s="109"/>
      <c r="AK411" s="109"/>
      <c r="AL411" s="109"/>
      <c r="AM411" s="109"/>
      <c r="AN411" s="109"/>
      <c r="AO411" s="109"/>
      <c r="AP411" s="109"/>
      <c r="AQ411" s="109"/>
      <c r="AR411" s="109"/>
      <c r="AS411" s="109"/>
      <c r="AT411" s="109"/>
      <c r="AU411" s="109"/>
      <c r="AV411" s="109"/>
      <c r="AW411" s="109"/>
      <c r="AX411" s="109"/>
      <c r="AY411" s="109"/>
      <c r="AZ411" s="109"/>
      <c r="BA411" s="109"/>
      <c r="BB411" s="109"/>
      <c r="BC411" s="109"/>
      <c r="BD411" s="109"/>
      <c r="BE411" s="109"/>
      <c r="BF411" s="109"/>
      <c r="BG411" s="109"/>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row>
    <row r="412" spans="1:82" s="153" customFormat="1">
      <c r="A412" s="109"/>
      <c r="B412" s="109"/>
      <c r="C412" s="109"/>
      <c r="D412" s="109"/>
      <c r="E412" s="109"/>
      <c r="F412" s="103"/>
      <c r="G412" s="103"/>
      <c r="H412" s="109"/>
      <c r="I412" s="109"/>
      <c r="J412" s="109"/>
      <c r="K412" s="109"/>
      <c r="L412" s="109"/>
      <c r="M412" s="109"/>
      <c r="N412" s="149"/>
      <c r="O412" s="109"/>
      <c r="P412" s="152"/>
      <c r="Q412" s="152"/>
      <c r="R412" s="152"/>
      <c r="S412" s="152"/>
      <c r="T412" s="152"/>
      <c r="U412" s="152"/>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row>
    <row r="413" spans="1:82" s="153" customFormat="1">
      <c r="A413" s="109"/>
      <c r="B413" s="109"/>
      <c r="C413" s="109"/>
      <c r="D413" s="109"/>
      <c r="E413" s="109"/>
      <c r="F413" s="103"/>
      <c r="G413" s="103"/>
      <c r="H413" s="109"/>
      <c r="I413" s="109"/>
      <c r="J413" s="109"/>
      <c r="K413" s="109"/>
      <c r="L413" s="109"/>
      <c r="M413" s="109"/>
      <c r="N413" s="149"/>
      <c r="O413" s="109"/>
      <c r="P413" s="152"/>
      <c r="Q413" s="152"/>
      <c r="R413" s="152"/>
      <c r="S413" s="152"/>
      <c r="T413" s="152"/>
      <c r="U413" s="152"/>
      <c r="V413" s="109"/>
      <c r="W413" s="109"/>
      <c r="X413" s="109"/>
      <c r="Y413" s="109"/>
      <c r="Z413" s="109"/>
      <c r="AA413" s="109"/>
      <c r="AB413" s="109"/>
      <c r="AC413" s="109"/>
      <c r="AD413" s="109"/>
      <c r="AE413" s="109"/>
      <c r="AF413" s="109"/>
      <c r="AG413" s="109"/>
      <c r="AH413" s="109"/>
      <c r="AI413" s="109"/>
      <c r="AJ413" s="109"/>
      <c r="AK413" s="109"/>
      <c r="AL413" s="109"/>
      <c r="AM413" s="109"/>
      <c r="AN413" s="109"/>
      <c r="AO413" s="109"/>
      <c r="AP413" s="109"/>
      <c r="AQ413" s="109"/>
      <c r="AR413" s="109"/>
      <c r="AS413" s="109"/>
      <c r="AT413" s="109"/>
      <c r="AU413" s="109"/>
      <c r="AV413" s="109"/>
      <c r="AW413" s="109"/>
      <c r="AX413" s="109"/>
      <c r="AY413" s="109"/>
      <c r="AZ413" s="109"/>
      <c r="BA413" s="109"/>
      <c r="BB413" s="109"/>
      <c r="BC413" s="109"/>
      <c r="BD413" s="109"/>
      <c r="BE413" s="109"/>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row>
    <row r="414" spans="1:82" s="153" customFormat="1">
      <c r="A414" s="109"/>
      <c r="B414" s="109"/>
      <c r="C414" s="109"/>
      <c r="D414" s="109"/>
      <c r="E414" s="109"/>
      <c r="F414" s="103"/>
      <c r="G414" s="103"/>
      <c r="H414" s="109"/>
      <c r="I414" s="109"/>
      <c r="J414" s="109"/>
      <c r="K414" s="109"/>
      <c r="L414" s="109"/>
      <c r="M414" s="109"/>
      <c r="N414" s="149"/>
      <c r="O414" s="109"/>
      <c r="P414" s="152"/>
      <c r="Q414" s="152"/>
      <c r="R414" s="152"/>
      <c r="S414" s="152"/>
      <c r="T414" s="152"/>
      <c r="U414" s="152"/>
      <c r="V414" s="109"/>
      <c r="W414" s="109"/>
      <c r="X414" s="109"/>
      <c r="Y414" s="109"/>
      <c r="Z414" s="109"/>
      <c r="AA414" s="109"/>
      <c r="AB414" s="109"/>
      <c r="AC414" s="109"/>
      <c r="AD414" s="109"/>
      <c r="AE414" s="109"/>
      <c r="AF414" s="109"/>
      <c r="AG414" s="109"/>
      <c r="AH414" s="109"/>
      <c r="AI414" s="109"/>
      <c r="AJ414" s="109"/>
      <c r="AK414" s="109"/>
      <c r="AL414" s="109"/>
      <c r="AM414" s="109"/>
      <c r="AN414" s="109"/>
      <c r="AO414" s="109"/>
      <c r="AP414" s="109"/>
      <c r="AQ414" s="109"/>
      <c r="AR414" s="109"/>
      <c r="AS414" s="109"/>
      <c r="AT414" s="109"/>
      <c r="AU414" s="109"/>
      <c r="AV414" s="109"/>
      <c r="AW414" s="109"/>
      <c r="AX414" s="109"/>
      <c r="AY414" s="109"/>
      <c r="AZ414" s="109"/>
      <c r="BA414" s="109"/>
      <c r="BB414" s="109"/>
      <c r="BC414" s="109"/>
      <c r="BD414" s="109"/>
      <c r="BE414" s="109"/>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row>
    <row r="415" spans="1:82" s="153" customFormat="1">
      <c r="A415" s="109"/>
      <c r="B415" s="109"/>
      <c r="C415" s="109"/>
      <c r="D415" s="109"/>
      <c r="E415" s="109"/>
      <c r="F415" s="103"/>
      <c r="G415" s="103"/>
      <c r="H415" s="109"/>
      <c r="I415" s="109"/>
      <c r="J415" s="109"/>
      <c r="K415" s="109"/>
      <c r="L415" s="109"/>
      <c r="M415" s="109"/>
      <c r="N415" s="149"/>
      <c r="O415" s="109"/>
      <c r="P415" s="152"/>
      <c r="Q415" s="152"/>
      <c r="R415" s="152"/>
      <c r="S415" s="152"/>
      <c r="T415" s="152"/>
      <c r="U415" s="152"/>
      <c r="V415" s="109"/>
      <c r="W415" s="109"/>
      <c r="X415" s="109"/>
      <c r="Y415" s="109"/>
      <c r="Z415" s="109"/>
      <c r="AA415" s="109"/>
      <c r="AB415" s="109"/>
      <c r="AC415" s="109"/>
      <c r="AD415" s="109"/>
      <c r="AE415" s="109"/>
      <c r="AF415" s="109"/>
      <c r="AG415" s="109"/>
      <c r="AH415" s="109"/>
      <c r="AI415" s="109"/>
      <c r="AJ415" s="109"/>
      <c r="AK415" s="109"/>
      <c r="AL415" s="109"/>
      <c r="AM415" s="109"/>
      <c r="AN415" s="109"/>
      <c r="AO415" s="109"/>
      <c r="AP415" s="109"/>
      <c r="AQ415" s="109"/>
      <c r="AR415" s="109"/>
      <c r="AS415" s="109"/>
      <c r="AT415" s="109"/>
      <c r="AU415" s="109"/>
      <c r="AV415" s="109"/>
      <c r="AW415" s="109"/>
      <c r="AX415" s="109"/>
      <c r="AY415" s="109"/>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row>
    <row r="416" spans="1:82" s="153" customFormat="1">
      <c r="A416" s="109"/>
      <c r="B416" s="109"/>
      <c r="C416" s="109"/>
      <c r="D416" s="109"/>
      <c r="E416" s="109"/>
      <c r="F416" s="103"/>
      <c r="G416" s="103"/>
      <c r="H416" s="109"/>
      <c r="I416" s="109"/>
      <c r="J416" s="109"/>
      <c r="K416" s="109"/>
      <c r="L416" s="109"/>
      <c r="M416" s="109"/>
      <c r="N416" s="149"/>
      <c r="O416" s="109"/>
      <c r="P416" s="152"/>
      <c r="Q416" s="152"/>
      <c r="R416" s="152"/>
      <c r="S416" s="152"/>
      <c r="T416" s="152"/>
      <c r="U416" s="152"/>
      <c r="V416" s="109"/>
      <c r="W416" s="109"/>
      <c r="X416" s="109"/>
      <c r="Y416" s="109"/>
      <c r="Z416" s="109"/>
      <c r="AA416" s="109"/>
      <c r="AB416" s="109"/>
      <c r="AC416" s="109"/>
      <c r="AD416" s="109"/>
      <c r="AE416" s="109"/>
      <c r="AF416" s="109"/>
      <c r="AG416" s="109"/>
      <c r="AH416" s="109"/>
      <c r="AI416" s="109"/>
      <c r="AJ416" s="109"/>
      <c r="AK416" s="109"/>
      <c r="AL416" s="109"/>
      <c r="AM416" s="109"/>
      <c r="AN416" s="109"/>
      <c r="AO416" s="109"/>
      <c r="AP416" s="109"/>
      <c r="AQ416" s="109"/>
      <c r="AR416" s="109"/>
      <c r="AS416" s="109"/>
      <c r="AT416" s="109"/>
      <c r="AU416" s="109"/>
      <c r="AV416" s="109"/>
      <c r="AW416" s="109"/>
      <c r="AX416" s="109"/>
      <c r="AY416" s="109"/>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row>
    <row r="417" spans="1:82" s="153" customFormat="1">
      <c r="A417" s="109"/>
      <c r="B417" s="109"/>
      <c r="C417" s="109"/>
      <c r="D417" s="109"/>
      <c r="E417" s="109"/>
      <c r="F417" s="103"/>
      <c r="G417" s="103"/>
      <c r="H417" s="109"/>
      <c r="I417" s="109"/>
      <c r="J417" s="109"/>
      <c r="K417" s="109"/>
      <c r="L417" s="109"/>
      <c r="M417" s="109"/>
      <c r="N417" s="149"/>
      <c r="O417" s="109"/>
      <c r="P417" s="152"/>
      <c r="Q417" s="152"/>
      <c r="R417" s="152"/>
      <c r="S417" s="152"/>
      <c r="T417" s="152"/>
      <c r="U417" s="152"/>
      <c r="V417" s="109"/>
      <c r="W417" s="109"/>
      <c r="X417" s="109"/>
      <c r="Y417" s="109"/>
      <c r="Z417" s="109"/>
      <c r="AA417" s="109"/>
      <c r="AB417" s="109"/>
      <c r="AC417" s="109"/>
      <c r="AD417" s="109"/>
      <c r="AE417" s="109"/>
      <c r="AF417" s="109"/>
      <c r="AG417" s="109"/>
      <c r="AH417" s="109"/>
      <c r="AI417" s="109"/>
      <c r="AJ417" s="109"/>
      <c r="AK417" s="109"/>
      <c r="AL417" s="109"/>
      <c r="AM417" s="109"/>
      <c r="AN417" s="109"/>
      <c r="AO417" s="109"/>
      <c r="AP417" s="109"/>
      <c r="AQ417" s="109"/>
      <c r="AR417" s="109"/>
      <c r="AS417" s="109"/>
      <c r="AT417" s="109"/>
      <c r="AU417" s="109"/>
      <c r="AV417" s="109"/>
      <c r="AW417" s="109"/>
      <c r="AX417" s="109"/>
      <c r="AY417" s="109"/>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row>
    <row r="418" spans="1:82" s="153" customFormat="1">
      <c r="A418" s="109"/>
      <c r="B418" s="109"/>
      <c r="C418" s="109"/>
      <c r="D418" s="109"/>
      <c r="E418" s="109"/>
      <c r="F418" s="103"/>
      <c r="G418" s="103"/>
      <c r="H418" s="109"/>
      <c r="I418" s="109"/>
      <c r="J418" s="109"/>
      <c r="K418" s="109"/>
      <c r="L418" s="109"/>
      <c r="M418" s="109"/>
      <c r="N418" s="149"/>
      <c r="O418" s="109"/>
      <c r="P418" s="152"/>
      <c r="Q418" s="152"/>
      <c r="R418" s="152"/>
      <c r="S418" s="152"/>
      <c r="T418" s="152"/>
      <c r="U418" s="152"/>
      <c r="V418" s="109"/>
      <c r="W418" s="109"/>
      <c r="X418" s="109"/>
      <c r="Y418" s="109"/>
      <c r="Z418" s="109"/>
      <c r="AA418" s="109"/>
      <c r="AB418" s="109"/>
      <c r="AC418" s="109"/>
      <c r="AD418" s="109"/>
      <c r="AE418" s="109"/>
      <c r="AF418" s="109"/>
      <c r="AG418" s="109"/>
      <c r="AH418" s="109"/>
      <c r="AI418" s="109"/>
      <c r="AJ418" s="109"/>
      <c r="AK418" s="109"/>
      <c r="AL418" s="109"/>
      <c r="AM418" s="109"/>
      <c r="AN418" s="109"/>
      <c r="AO418" s="109"/>
      <c r="AP418" s="109"/>
      <c r="AQ418" s="109"/>
      <c r="AR418" s="109"/>
      <c r="AS418" s="109"/>
      <c r="AT418" s="109"/>
      <c r="AU418" s="109"/>
      <c r="AV418" s="109"/>
      <c r="AW418" s="109"/>
      <c r="AX418" s="109"/>
      <c r="AY418" s="109"/>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row>
    <row r="419" spans="1:82" s="153" customFormat="1">
      <c r="A419" s="109"/>
      <c r="B419" s="109"/>
      <c r="C419" s="109"/>
      <c r="D419" s="109"/>
      <c r="E419" s="109"/>
      <c r="F419" s="103"/>
      <c r="G419" s="103"/>
      <c r="H419" s="109"/>
      <c r="I419" s="109"/>
      <c r="J419" s="109"/>
      <c r="K419" s="109"/>
      <c r="L419" s="109"/>
      <c r="M419" s="109"/>
      <c r="N419" s="149"/>
      <c r="O419" s="109"/>
      <c r="P419" s="152"/>
      <c r="Q419" s="152"/>
      <c r="R419" s="152"/>
      <c r="S419" s="152"/>
      <c r="T419" s="152"/>
      <c r="U419" s="152"/>
      <c r="V419" s="109"/>
      <c r="W419" s="109"/>
      <c r="X419" s="109"/>
      <c r="Y419" s="109"/>
      <c r="Z419" s="109"/>
      <c r="AA419" s="109"/>
      <c r="AB419" s="109"/>
      <c r="AC419" s="109"/>
      <c r="AD419" s="109"/>
      <c r="AE419" s="109"/>
      <c r="AF419" s="109"/>
      <c r="AG419" s="109"/>
      <c r="AH419" s="109"/>
      <c r="AI419" s="109"/>
      <c r="AJ419" s="109"/>
      <c r="AK419" s="109"/>
      <c r="AL419" s="109"/>
      <c r="AM419" s="109"/>
      <c r="AN419" s="109"/>
      <c r="AO419" s="109"/>
      <c r="AP419" s="109"/>
      <c r="AQ419" s="109"/>
      <c r="AR419" s="109"/>
      <c r="AS419" s="109"/>
      <c r="AT419" s="109"/>
      <c r="AU419" s="109"/>
      <c r="AV419" s="109"/>
      <c r="AW419" s="109"/>
      <c r="AX419" s="109"/>
      <c r="AY419" s="109"/>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row>
    <row r="420" spans="1:82" s="153" customFormat="1">
      <c r="A420" s="109"/>
      <c r="B420" s="109"/>
      <c r="C420" s="109"/>
      <c r="D420" s="109"/>
      <c r="E420" s="109"/>
      <c r="F420" s="103"/>
      <c r="G420" s="103"/>
      <c r="H420" s="109"/>
      <c r="I420" s="109"/>
      <c r="J420" s="109"/>
      <c r="K420" s="109"/>
      <c r="L420" s="109"/>
      <c r="M420" s="109"/>
      <c r="N420" s="149"/>
      <c r="O420" s="109"/>
      <c r="P420" s="152"/>
      <c r="Q420" s="152"/>
      <c r="R420" s="152"/>
      <c r="S420" s="152"/>
      <c r="T420" s="152"/>
      <c r="U420" s="152"/>
      <c r="V420" s="109"/>
      <c r="W420" s="109"/>
      <c r="X420" s="109"/>
      <c r="Y420" s="109"/>
      <c r="Z420" s="109"/>
      <c r="AA420" s="109"/>
      <c r="AB420" s="109"/>
      <c r="AC420" s="109"/>
      <c r="AD420" s="109"/>
      <c r="AE420" s="109"/>
      <c r="AF420" s="109"/>
      <c r="AG420" s="109"/>
      <c r="AH420" s="109"/>
      <c r="AI420" s="109"/>
      <c r="AJ420" s="109"/>
      <c r="AK420" s="109"/>
      <c r="AL420" s="109"/>
      <c r="AM420" s="109"/>
      <c r="AN420" s="109"/>
      <c r="AO420" s="109"/>
      <c r="AP420" s="109"/>
      <c r="AQ420" s="109"/>
      <c r="AR420" s="109"/>
      <c r="AS420" s="109"/>
      <c r="AT420" s="109"/>
      <c r="AU420" s="109"/>
      <c r="AV420" s="109"/>
      <c r="AW420" s="109"/>
      <c r="AX420" s="109"/>
      <c r="AY420" s="109"/>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row>
    <row r="421" spans="1:82" s="153" customFormat="1">
      <c r="A421" s="109"/>
      <c r="B421" s="109"/>
      <c r="C421" s="109"/>
      <c r="D421" s="109"/>
      <c r="E421" s="109"/>
      <c r="F421" s="103"/>
      <c r="G421" s="103"/>
      <c r="H421" s="109"/>
      <c r="I421" s="109"/>
      <c r="J421" s="109"/>
      <c r="K421" s="109"/>
      <c r="L421" s="109"/>
      <c r="M421" s="109"/>
      <c r="N421" s="149"/>
      <c r="O421" s="109"/>
      <c r="P421" s="152"/>
      <c r="Q421" s="152"/>
      <c r="R421" s="152"/>
      <c r="S421" s="152"/>
      <c r="T421" s="152"/>
      <c r="U421" s="152"/>
      <c r="V421" s="109"/>
      <c r="W421" s="109"/>
      <c r="X421" s="109"/>
      <c r="Y421" s="109"/>
      <c r="Z421" s="109"/>
      <c r="AA421" s="109"/>
      <c r="AB421" s="109"/>
      <c r="AC421" s="109"/>
      <c r="AD421" s="109"/>
      <c r="AE421" s="109"/>
      <c r="AF421" s="109"/>
      <c r="AG421" s="109"/>
      <c r="AH421" s="109"/>
      <c r="AI421" s="109"/>
      <c r="AJ421" s="109"/>
      <c r="AK421" s="109"/>
      <c r="AL421" s="109"/>
      <c r="AM421" s="109"/>
      <c r="AN421" s="109"/>
      <c r="AO421" s="109"/>
      <c r="AP421" s="109"/>
      <c r="AQ421" s="109"/>
      <c r="AR421" s="109"/>
      <c r="AS421" s="109"/>
      <c r="AT421" s="109"/>
      <c r="AU421" s="109"/>
      <c r="AV421" s="109"/>
      <c r="AW421" s="109"/>
      <c r="AX421" s="109"/>
      <c r="AY421" s="109"/>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row>
    <row r="422" spans="1:82" s="153" customFormat="1">
      <c r="A422" s="109"/>
      <c r="B422" s="109"/>
      <c r="C422" s="109"/>
      <c r="D422" s="109"/>
      <c r="E422" s="109"/>
      <c r="F422" s="103"/>
      <c r="G422" s="103"/>
      <c r="H422" s="109"/>
      <c r="I422" s="109"/>
      <c r="J422" s="109"/>
      <c r="K422" s="109"/>
      <c r="L422" s="109"/>
      <c r="M422" s="109"/>
      <c r="N422" s="149"/>
      <c r="O422" s="109"/>
      <c r="P422" s="152"/>
      <c r="Q422" s="152"/>
      <c r="R422" s="152"/>
      <c r="S422" s="152"/>
      <c r="T422" s="152"/>
      <c r="U422" s="152"/>
      <c r="V422" s="109"/>
      <c r="W422" s="109"/>
      <c r="X422" s="109"/>
      <c r="Y422" s="109"/>
      <c r="Z422" s="109"/>
      <c r="AA422" s="109"/>
      <c r="AB422" s="109"/>
      <c r="AC422" s="109"/>
      <c r="AD422" s="109"/>
      <c r="AE422" s="109"/>
      <c r="AF422" s="109"/>
      <c r="AG422" s="109"/>
      <c r="AH422" s="109"/>
      <c r="AI422" s="109"/>
      <c r="AJ422" s="109"/>
      <c r="AK422" s="109"/>
      <c r="AL422" s="109"/>
      <c r="AM422" s="109"/>
      <c r="AN422" s="109"/>
      <c r="AO422" s="109"/>
      <c r="AP422" s="109"/>
      <c r="AQ422" s="109"/>
      <c r="AR422" s="109"/>
      <c r="AS422" s="109"/>
      <c r="AT422" s="109"/>
      <c r="AU422" s="109"/>
      <c r="AV422" s="109"/>
      <c r="AW422" s="109"/>
      <c r="AX422" s="109"/>
      <c r="AY422" s="109"/>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row>
    <row r="423" spans="1:82" s="153" customFormat="1">
      <c r="A423" s="109"/>
      <c r="B423" s="109"/>
      <c r="C423" s="109"/>
      <c r="D423" s="109"/>
      <c r="E423" s="109"/>
      <c r="F423" s="103"/>
      <c r="G423" s="103"/>
      <c r="H423" s="109"/>
      <c r="I423" s="109"/>
      <c r="J423" s="109"/>
      <c r="K423" s="109"/>
      <c r="L423" s="109"/>
      <c r="M423" s="109"/>
      <c r="N423" s="149"/>
      <c r="O423" s="109"/>
      <c r="P423" s="152"/>
      <c r="Q423" s="152"/>
      <c r="R423" s="152"/>
      <c r="S423" s="152"/>
      <c r="T423" s="152"/>
      <c r="U423" s="152"/>
      <c r="V423" s="109"/>
      <c r="W423" s="109"/>
      <c r="X423" s="109"/>
      <c r="Y423" s="109"/>
      <c r="Z423" s="109"/>
      <c r="AA423" s="109"/>
      <c r="AB423" s="109"/>
      <c r="AC423" s="109"/>
      <c r="AD423" s="109"/>
      <c r="AE423" s="109"/>
      <c r="AF423" s="109"/>
      <c r="AG423" s="109"/>
      <c r="AH423" s="109"/>
      <c r="AI423" s="109"/>
      <c r="AJ423" s="109"/>
      <c r="AK423" s="109"/>
      <c r="AL423" s="109"/>
      <c r="AM423" s="109"/>
      <c r="AN423" s="109"/>
      <c r="AO423" s="109"/>
      <c r="AP423" s="109"/>
      <c r="AQ423" s="109"/>
      <c r="AR423" s="109"/>
      <c r="AS423" s="109"/>
      <c r="AT423" s="109"/>
      <c r="AU423" s="109"/>
      <c r="AV423" s="109"/>
      <c r="AW423" s="109"/>
      <c r="AX423" s="109"/>
      <c r="AY423" s="109"/>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row>
    <row r="424" spans="1:82" s="153" customFormat="1">
      <c r="A424" s="109"/>
      <c r="B424" s="109"/>
      <c r="C424" s="109"/>
      <c r="D424" s="109"/>
      <c r="E424" s="109"/>
      <c r="F424" s="103"/>
      <c r="G424" s="103"/>
      <c r="H424" s="109"/>
      <c r="I424" s="109"/>
      <c r="J424" s="109"/>
      <c r="K424" s="109"/>
      <c r="L424" s="109"/>
      <c r="M424" s="109"/>
      <c r="N424" s="149"/>
      <c r="O424" s="109"/>
      <c r="P424" s="152"/>
      <c r="Q424" s="152"/>
      <c r="R424" s="152"/>
      <c r="S424" s="152"/>
      <c r="T424" s="152"/>
      <c r="U424" s="152"/>
      <c r="V424" s="109"/>
      <c r="W424" s="109"/>
      <c r="X424" s="109"/>
      <c r="Y424" s="109"/>
      <c r="Z424" s="109"/>
      <c r="AA424" s="109"/>
      <c r="AB424" s="109"/>
      <c r="AC424" s="109"/>
      <c r="AD424" s="109"/>
      <c r="AE424" s="109"/>
      <c r="AF424" s="109"/>
      <c r="AG424" s="109"/>
      <c r="AH424" s="109"/>
      <c r="AI424" s="109"/>
      <c r="AJ424" s="109"/>
      <c r="AK424" s="109"/>
      <c r="AL424" s="109"/>
      <c r="AM424" s="109"/>
      <c r="AN424" s="109"/>
      <c r="AO424" s="109"/>
      <c r="AP424" s="109"/>
      <c r="AQ424" s="109"/>
      <c r="AR424" s="109"/>
      <c r="AS424" s="109"/>
      <c r="AT424" s="109"/>
      <c r="AU424" s="109"/>
      <c r="AV424" s="109"/>
      <c r="AW424" s="109"/>
      <c r="AX424" s="109"/>
      <c r="AY424" s="109"/>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row>
    <row r="425" spans="1:82" s="153" customFormat="1">
      <c r="A425" s="109"/>
      <c r="B425" s="109"/>
      <c r="C425" s="109"/>
      <c r="D425" s="109"/>
      <c r="E425" s="109"/>
      <c r="F425" s="103"/>
      <c r="G425" s="103"/>
      <c r="H425" s="109"/>
      <c r="I425" s="109"/>
      <c r="J425" s="109"/>
      <c r="K425" s="109"/>
      <c r="L425" s="109"/>
      <c r="M425" s="109"/>
      <c r="N425" s="149"/>
      <c r="O425" s="109"/>
      <c r="P425" s="152"/>
      <c r="Q425" s="152"/>
      <c r="R425" s="152"/>
      <c r="S425" s="152"/>
      <c r="T425" s="152"/>
      <c r="U425" s="152"/>
      <c r="V425" s="109"/>
      <c r="W425" s="109"/>
      <c r="X425" s="109"/>
      <c r="Y425" s="109"/>
      <c r="Z425" s="109"/>
      <c r="AA425" s="109"/>
      <c r="AB425" s="109"/>
      <c r="AC425" s="109"/>
      <c r="AD425" s="109"/>
      <c r="AE425" s="109"/>
      <c r="AF425" s="109"/>
      <c r="AG425" s="109"/>
      <c r="AH425" s="109"/>
      <c r="AI425" s="109"/>
      <c r="AJ425" s="109"/>
      <c r="AK425" s="109"/>
      <c r="AL425" s="109"/>
      <c r="AM425" s="109"/>
      <c r="AN425" s="109"/>
      <c r="AO425" s="109"/>
      <c r="AP425" s="109"/>
      <c r="AQ425" s="109"/>
      <c r="AR425" s="109"/>
      <c r="AS425" s="109"/>
      <c r="AT425" s="109"/>
      <c r="AU425" s="109"/>
      <c r="AV425" s="109"/>
      <c r="AW425" s="109"/>
      <c r="AX425" s="109"/>
      <c r="AY425" s="109"/>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row>
    <row r="426" spans="1:82" s="153" customFormat="1">
      <c r="A426" s="109"/>
      <c r="B426" s="109"/>
      <c r="C426" s="109"/>
      <c r="D426" s="109"/>
      <c r="E426" s="109"/>
      <c r="F426" s="103"/>
      <c r="G426" s="103"/>
      <c r="H426" s="109"/>
      <c r="I426" s="109"/>
      <c r="J426" s="109"/>
      <c r="K426" s="109"/>
      <c r="L426" s="109"/>
      <c r="M426" s="109"/>
      <c r="N426" s="149"/>
      <c r="O426" s="109"/>
      <c r="P426" s="152"/>
      <c r="Q426" s="152"/>
      <c r="R426" s="152"/>
      <c r="S426" s="152"/>
      <c r="T426" s="152"/>
      <c r="U426" s="152"/>
      <c r="V426" s="109"/>
      <c r="W426" s="109"/>
      <c r="X426" s="109"/>
      <c r="Y426" s="109"/>
      <c r="Z426" s="109"/>
      <c r="AA426" s="109"/>
      <c r="AB426" s="109"/>
      <c r="AC426" s="109"/>
      <c r="AD426" s="109"/>
      <c r="AE426" s="109"/>
      <c r="AF426" s="109"/>
      <c r="AG426" s="109"/>
      <c r="AH426" s="109"/>
      <c r="AI426" s="109"/>
      <c r="AJ426" s="109"/>
      <c r="AK426" s="109"/>
      <c r="AL426" s="109"/>
      <c r="AM426" s="109"/>
      <c r="AN426" s="109"/>
      <c r="AO426" s="109"/>
      <c r="AP426" s="109"/>
      <c r="AQ426" s="109"/>
      <c r="AR426" s="109"/>
      <c r="AS426" s="109"/>
      <c r="AT426" s="109"/>
      <c r="AU426" s="109"/>
      <c r="AV426" s="109"/>
      <c r="AW426" s="109"/>
      <c r="AX426" s="109"/>
      <c r="AY426" s="109"/>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row>
    <row r="427" spans="1:82" s="153" customFormat="1">
      <c r="A427" s="109"/>
      <c r="B427" s="109"/>
      <c r="C427" s="109"/>
      <c r="D427" s="109"/>
      <c r="E427" s="109"/>
      <c r="F427" s="103"/>
      <c r="G427" s="103"/>
      <c r="H427" s="109"/>
      <c r="I427" s="109"/>
      <c r="J427" s="109"/>
      <c r="K427" s="109"/>
      <c r="L427" s="109"/>
      <c r="M427" s="109"/>
      <c r="N427" s="149"/>
      <c r="O427" s="109"/>
      <c r="P427" s="152"/>
      <c r="Q427" s="152"/>
      <c r="R427" s="152"/>
      <c r="S427" s="152"/>
      <c r="T427" s="152"/>
      <c r="U427" s="152"/>
      <c r="V427" s="109"/>
      <c r="W427" s="109"/>
      <c r="X427" s="109"/>
      <c r="Y427" s="109"/>
      <c r="Z427" s="109"/>
      <c r="AA427" s="109"/>
      <c r="AB427" s="109"/>
      <c r="AC427" s="109"/>
      <c r="AD427" s="109"/>
      <c r="AE427" s="109"/>
      <c r="AF427" s="109"/>
      <c r="AG427" s="109"/>
      <c r="AH427" s="109"/>
      <c r="AI427" s="109"/>
      <c r="AJ427" s="109"/>
      <c r="AK427" s="109"/>
      <c r="AL427" s="109"/>
      <c r="AM427" s="109"/>
      <c r="AN427" s="109"/>
      <c r="AO427" s="109"/>
      <c r="AP427" s="109"/>
      <c r="AQ427" s="109"/>
      <c r="AR427" s="109"/>
      <c r="AS427" s="109"/>
      <c r="AT427" s="109"/>
      <c r="AU427" s="109"/>
      <c r="AV427" s="109"/>
      <c r="AW427" s="109"/>
      <c r="AX427" s="109"/>
      <c r="AY427" s="109"/>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row>
    <row r="428" spans="1:82" s="153" customFormat="1">
      <c r="A428" s="109"/>
      <c r="B428" s="109"/>
      <c r="C428" s="109"/>
      <c r="D428" s="109"/>
      <c r="E428" s="109"/>
      <c r="F428" s="103"/>
      <c r="G428" s="103"/>
      <c r="H428" s="109"/>
      <c r="I428" s="109"/>
      <c r="J428" s="109"/>
      <c r="K428" s="109"/>
      <c r="L428" s="109"/>
      <c r="M428" s="109"/>
      <c r="N428" s="149"/>
      <c r="O428" s="109"/>
      <c r="P428" s="152"/>
      <c r="Q428" s="152"/>
      <c r="R428" s="152"/>
      <c r="S428" s="152"/>
      <c r="T428" s="152"/>
      <c r="U428" s="152"/>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09"/>
      <c r="AY428" s="109"/>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row>
    <row r="429" spans="1:82" s="153" customFormat="1">
      <c r="A429" s="109"/>
      <c r="B429" s="109"/>
      <c r="C429" s="109"/>
      <c r="D429" s="109"/>
      <c r="E429" s="109"/>
      <c r="F429" s="103"/>
      <c r="G429" s="103"/>
      <c r="H429" s="109"/>
      <c r="I429" s="109"/>
      <c r="J429" s="109"/>
      <c r="K429" s="109"/>
      <c r="L429" s="109"/>
      <c r="M429" s="109"/>
      <c r="N429" s="149"/>
      <c r="O429" s="109"/>
      <c r="P429" s="152"/>
      <c r="Q429" s="152"/>
      <c r="R429" s="152"/>
      <c r="S429" s="152"/>
      <c r="T429" s="152"/>
      <c r="U429" s="152"/>
      <c r="V429" s="109"/>
      <c r="W429" s="109"/>
      <c r="X429" s="109"/>
      <c r="Y429" s="109"/>
      <c r="Z429" s="109"/>
      <c r="AA429" s="109"/>
      <c r="AB429" s="109"/>
      <c r="AC429" s="109"/>
      <c r="AD429" s="109"/>
      <c r="AE429" s="109"/>
      <c r="AF429" s="109"/>
      <c r="AG429" s="109"/>
      <c r="AH429" s="109"/>
      <c r="AI429" s="109"/>
      <c r="AJ429" s="109"/>
      <c r="AK429" s="109"/>
      <c r="AL429" s="109"/>
      <c r="AM429" s="109"/>
      <c r="AN429" s="109"/>
      <c r="AO429" s="109"/>
      <c r="AP429" s="109"/>
      <c r="AQ429" s="109"/>
      <c r="AR429" s="109"/>
      <c r="AS429" s="109"/>
      <c r="AT429" s="109"/>
      <c r="AU429" s="109"/>
      <c r="AV429" s="109"/>
      <c r="AW429" s="109"/>
      <c r="AX429" s="109"/>
      <c r="AY429" s="109"/>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row>
    <row r="430" spans="1:82" s="153" customFormat="1">
      <c r="A430" s="109"/>
      <c r="B430" s="109"/>
      <c r="C430" s="109"/>
      <c r="D430" s="109"/>
      <c r="E430" s="109"/>
      <c r="F430" s="103"/>
      <c r="G430" s="103"/>
      <c r="H430" s="109"/>
      <c r="I430" s="109"/>
      <c r="J430" s="109"/>
      <c r="K430" s="109"/>
      <c r="L430" s="109"/>
      <c r="M430" s="109"/>
      <c r="N430" s="149"/>
      <c r="O430" s="109"/>
      <c r="P430" s="152"/>
      <c r="Q430" s="152"/>
      <c r="R430" s="152"/>
      <c r="S430" s="152"/>
      <c r="T430" s="152"/>
      <c r="U430" s="152"/>
      <c r="V430" s="109"/>
      <c r="W430" s="109"/>
      <c r="X430" s="109"/>
      <c r="Y430" s="109"/>
      <c r="Z430" s="109"/>
      <c r="AA430" s="109"/>
      <c r="AB430" s="109"/>
      <c r="AC430" s="109"/>
      <c r="AD430" s="109"/>
      <c r="AE430" s="109"/>
      <c r="AF430" s="109"/>
      <c r="AG430" s="109"/>
      <c r="AH430" s="109"/>
      <c r="AI430" s="109"/>
      <c r="AJ430" s="109"/>
      <c r="AK430" s="109"/>
      <c r="AL430" s="109"/>
      <c r="AM430" s="109"/>
      <c r="AN430" s="109"/>
      <c r="AO430" s="109"/>
      <c r="AP430" s="109"/>
      <c r="AQ430" s="109"/>
      <c r="AR430" s="109"/>
      <c r="AS430" s="109"/>
      <c r="AT430" s="109"/>
      <c r="AU430" s="109"/>
      <c r="AV430" s="109"/>
      <c r="AW430" s="109"/>
      <c r="AX430" s="109"/>
      <c r="AY430" s="109"/>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row>
    <row r="431" spans="1:82" s="153" customFormat="1">
      <c r="A431" s="109"/>
      <c r="B431" s="109"/>
      <c r="C431" s="109"/>
      <c r="D431" s="109"/>
      <c r="E431" s="109"/>
      <c r="F431" s="103"/>
      <c r="G431" s="103"/>
      <c r="H431" s="109"/>
      <c r="I431" s="109"/>
      <c r="J431" s="109"/>
      <c r="K431" s="109"/>
      <c r="L431" s="109"/>
      <c r="M431" s="109"/>
      <c r="N431" s="149"/>
      <c r="O431" s="109"/>
      <c r="P431" s="152"/>
      <c r="Q431" s="152"/>
      <c r="R431" s="152"/>
      <c r="S431" s="152"/>
      <c r="T431" s="152"/>
      <c r="U431" s="152"/>
      <c r="V431" s="109"/>
      <c r="W431" s="109"/>
      <c r="X431" s="109"/>
      <c r="Y431" s="109"/>
      <c r="Z431" s="109"/>
      <c r="AA431" s="109"/>
      <c r="AB431" s="109"/>
      <c r="AC431" s="109"/>
      <c r="AD431" s="109"/>
      <c r="AE431" s="109"/>
      <c r="AF431" s="109"/>
      <c r="AG431" s="109"/>
      <c r="AH431" s="109"/>
      <c r="AI431" s="109"/>
      <c r="AJ431" s="109"/>
      <c r="AK431" s="109"/>
      <c r="AL431" s="109"/>
      <c r="AM431" s="109"/>
      <c r="AN431" s="109"/>
      <c r="AO431" s="109"/>
      <c r="AP431" s="109"/>
      <c r="AQ431" s="109"/>
      <c r="AR431" s="109"/>
      <c r="AS431" s="109"/>
      <c r="AT431" s="109"/>
      <c r="AU431" s="109"/>
      <c r="AV431" s="109"/>
      <c r="AW431" s="109"/>
      <c r="AX431" s="109"/>
      <c r="AY431" s="109"/>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row>
    <row r="432" spans="1:82" s="153" customFormat="1">
      <c r="A432" s="109"/>
      <c r="B432" s="109"/>
      <c r="C432" s="109"/>
      <c r="D432" s="109"/>
      <c r="E432" s="109"/>
      <c r="F432" s="103"/>
      <c r="G432" s="103"/>
      <c r="H432" s="109"/>
      <c r="I432" s="109"/>
      <c r="J432" s="109"/>
      <c r="K432" s="109"/>
      <c r="L432" s="109"/>
      <c r="M432" s="109"/>
      <c r="N432" s="149"/>
      <c r="O432" s="109"/>
      <c r="P432" s="152"/>
      <c r="Q432" s="152"/>
      <c r="R432" s="152"/>
      <c r="S432" s="152"/>
      <c r="T432" s="152"/>
      <c r="U432" s="152"/>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row>
    <row r="433" spans="1:82" s="153" customFormat="1">
      <c r="A433" s="109"/>
      <c r="B433" s="109"/>
      <c r="C433" s="109"/>
      <c r="D433" s="109"/>
      <c r="E433" s="109"/>
      <c r="F433" s="103"/>
      <c r="G433" s="103"/>
      <c r="H433" s="109"/>
      <c r="I433" s="109"/>
      <c r="J433" s="109"/>
      <c r="K433" s="109"/>
      <c r="L433" s="109"/>
      <c r="M433" s="109"/>
      <c r="N433" s="149"/>
      <c r="O433" s="109"/>
      <c r="P433" s="152"/>
      <c r="Q433" s="152"/>
      <c r="R433" s="152"/>
      <c r="S433" s="152"/>
      <c r="T433" s="152"/>
      <c r="U433" s="152"/>
      <c r="V433" s="109"/>
      <c r="W433" s="109"/>
      <c r="X433" s="109"/>
      <c r="Y433" s="109"/>
      <c r="Z433" s="109"/>
      <c r="AA433" s="109"/>
      <c r="AB433" s="109"/>
      <c r="AC433" s="109"/>
      <c r="AD433" s="109"/>
      <c r="AE433" s="109"/>
      <c r="AF433" s="109"/>
      <c r="AG433" s="109"/>
      <c r="AH433" s="109"/>
      <c r="AI433" s="109"/>
      <c r="AJ433" s="109"/>
      <c r="AK433" s="109"/>
      <c r="AL433" s="109"/>
      <c r="AM433" s="109"/>
      <c r="AN433" s="109"/>
      <c r="AO433" s="109"/>
      <c r="AP433" s="109"/>
      <c r="AQ433" s="109"/>
      <c r="AR433" s="109"/>
      <c r="AS433" s="109"/>
      <c r="AT433" s="109"/>
      <c r="AU433" s="109"/>
      <c r="AV433" s="109"/>
      <c r="AW433" s="109"/>
      <c r="AX433" s="109"/>
      <c r="AY433" s="109"/>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row>
    <row r="434" spans="1:82" s="153" customFormat="1">
      <c r="A434" s="109"/>
      <c r="B434" s="109"/>
      <c r="C434" s="109"/>
      <c r="D434" s="109"/>
      <c r="E434" s="109"/>
      <c r="F434" s="103"/>
      <c r="G434" s="103"/>
      <c r="H434" s="109"/>
      <c r="I434" s="109"/>
      <c r="J434" s="109"/>
      <c r="K434" s="109"/>
      <c r="L434" s="109"/>
      <c r="M434" s="109"/>
      <c r="N434" s="149"/>
      <c r="O434" s="109"/>
      <c r="P434" s="152"/>
      <c r="Q434" s="152"/>
      <c r="R434" s="152"/>
      <c r="S434" s="152"/>
      <c r="T434" s="152"/>
      <c r="U434" s="152"/>
      <c r="V434" s="109"/>
      <c r="W434" s="109"/>
      <c r="X434" s="109"/>
      <c r="Y434" s="109"/>
      <c r="Z434" s="109"/>
      <c r="AA434" s="109"/>
      <c r="AB434" s="109"/>
      <c r="AC434" s="109"/>
      <c r="AD434" s="109"/>
      <c r="AE434" s="109"/>
      <c r="AF434" s="109"/>
      <c r="AG434" s="109"/>
      <c r="AH434" s="109"/>
      <c r="AI434" s="109"/>
      <c r="AJ434" s="109"/>
      <c r="AK434" s="109"/>
      <c r="AL434" s="109"/>
      <c r="AM434" s="109"/>
      <c r="AN434" s="109"/>
      <c r="AO434" s="109"/>
      <c r="AP434" s="109"/>
      <c r="AQ434" s="109"/>
      <c r="AR434" s="109"/>
      <c r="AS434" s="109"/>
      <c r="AT434" s="109"/>
      <c r="AU434" s="109"/>
      <c r="AV434" s="109"/>
      <c r="AW434" s="109"/>
      <c r="AX434" s="109"/>
      <c r="AY434" s="109"/>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row>
    <row r="435" spans="1:82" s="153" customFormat="1">
      <c r="A435" s="109"/>
      <c r="B435" s="109"/>
      <c r="C435" s="109"/>
      <c r="D435" s="109"/>
      <c r="E435" s="109"/>
      <c r="F435" s="103"/>
      <c r="G435" s="103"/>
      <c r="H435" s="109"/>
      <c r="I435" s="109"/>
      <c r="J435" s="109"/>
      <c r="K435" s="109"/>
      <c r="L435" s="109"/>
      <c r="M435" s="109"/>
      <c r="N435" s="149"/>
      <c r="O435" s="109"/>
      <c r="P435" s="152"/>
      <c r="Q435" s="152"/>
      <c r="R435" s="152"/>
      <c r="S435" s="152"/>
      <c r="T435" s="152"/>
      <c r="U435" s="152"/>
      <c r="V435" s="109"/>
      <c r="W435" s="109"/>
      <c r="X435" s="109"/>
      <c r="Y435" s="109"/>
      <c r="Z435" s="109"/>
      <c r="AA435" s="109"/>
      <c r="AB435" s="109"/>
      <c r="AC435" s="109"/>
      <c r="AD435" s="109"/>
      <c r="AE435" s="109"/>
      <c r="AF435" s="109"/>
      <c r="AG435" s="109"/>
      <c r="AH435" s="109"/>
      <c r="AI435" s="109"/>
      <c r="AJ435" s="109"/>
      <c r="AK435" s="109"/>
      <c r="AL435" s="109"/>
      <c r="AM435" s="109"/>
      <c r="AN435" s="109"/>
      <c r="AO435" s="109"/>
      <c r="AP435" s="109"/>
      <c r="AQ435" s="109"/>
      <c r="AR435" s="109"/>
      <c r="AS435" s="109"/>
      <c r="AT435" s="109"/>
      <c r="AU435" s="109"/>
      <c r="AV435" s="109"/>
      <c r="AW435" s="109"/>
      <c r="AX435" s="109"/>
      <c r="AY435" s="109"/>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row>
    <row r="436" spans="1:82" s="153" customFormat="1">
      <c r="A436" s="109"/>
      <c r="B436" s="109"/>
      <c r="C436" s="109"/>
      <c r="D436" s="109"/>
      <c r="E436" s="109"/>
      <c r="F436" s="103"/>
      <c r="G436" s="103"/>
      <c r="H436" s="109"/>
      <c r="I436" s="109"/>
      <c r="J436" s="109"/>
      <c r="K436" s="109"/>
      <c r="L436" s="109"/>
      <c r="M436" s="109"/>
      <c r="N436" s="149"/>
      <c r="O436" s="109"/>
      <c r="P436" s="152"/>
      <c r="Q436" s="152"/>
      <c r="R436" s="152"/>
      <c r="S436" s="152"/>
      <c r="T436" s="152"/>
      <c r="U436" s="152"/>
      <c r="V436" s="109"/>
      <c r="W436" s="109"/>
      <c r="X436" s="109"/>
      <c r="Y436" s="109"/>
      <c r="Z436" s="109"/>
      <c r="AA436" s="109"/>
      <c r="AB436" s="109"/>
      <c r="AC436" s="109"/>
      <c r="AD436" s="109"/>
      <c r="AE436" s="109"/>
      <c r="AF436" s="109"/>
      <c r="AG436" s="109"/>
      <c r="AH436" s="109"/>
      <c r="AI436" s="109"/>
      <c r="AJ436" s="109"/>
      <c r="AK436" s="109"/>
      <c r="AL436" s="109"/>
      <c r="AM436" s="109"/>
      <c r="AN436" s="109"/>
      <c r="AO436" s="109"/>
      <c r="AP436" s="109"/>
      <c r="AQ436" s="109"/>
      <c r="AR436" s="109"/>
      <c r="AS436" s="109"/>
      <c r="AT436" s="109"/>
      <c r="AU436" s="109"/>
      <c r="AV436" s="109"/>
      <c r="AW436" s="109"/>
      <c r="AX436" s="109"/>
      <c r="AY436" s="109"/>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row>
    <row r="437" spans="1:82" s="153" customFormat="1">
      <c r="A437" s="109"/>
      <c r="B437" s="109"/>
      <c r="C437" s="109"/>
      <c r="D437" s="109"/>
      <c r="E437" s="109"/>
      <c r="F437" s="103"/>
      <c r="G437" s="103"/>
      <c r="H437" s="109"/>
      <c r="I437" s="109"/>
      <c r="J437" s="109"/>
      <c r="K437" s="109"/>
      <c r="L437" s="109"/>
      <c r="M437" s="109"/>
      <c r="N437" s="149"/>
      <c r="O437" s="109"/>
      <c r="P437" s="152"/>
      <c r="Q437" s="152"/>
      <c r="R437" s="152"/>
      <c r="S437" s="152"/>
      <c r="T437" s="152"/>
      <c r="U437" s="152"/>
      <c r="V437" s="109"/>
      <c r="W437" s="109"/>
      <c r="X437" s="109"/>
      <c r="Y437" s="109"/>
      <c r="Z437" s="109"/>
      <c r="AA437" s="109"/>
      <c r="AB437" s="109"/>
      <c r="AC437" s="109"/>
      <c r="AD437" s="109"/>
      <c r="AE437" s="109"/>
      <c r="AF437" s="109"/>
      <c r="AG437" s="109"/>
      <c r="AH437" s="109"/>
      <c r="AI437" s="109"/>
      <c r="AJ437" s="109"/>
      <c r="AK437" s="109"/>
      <c r="AL437" s="109"/>
      <c r="AM437" s="109"/>
      <c r="AN437" s="109"/>
      <c r="AO437" s="109"/>
      <c r="AP437" s="109"/>
      <c r="AQ437" s="109"/>
      <c r="AR437" s="109"/>
      <c r="AS437" s="109"/>
      <c r="AT437" s="109"/>
      <c r="AU437" s="109"/>
      <c r="AV437" s="109"/>
      <c r="AW437" s="109"/>
      <c r="AX437" s="109"/>
      <c r="AY437" s="109"/>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row>
    <row r="438" spans="1:82" s="153" customFormat="1">
      <c r="A438" s="109"/>
      <c r="B438" s="109"/>
      <c r="C438" s="109"/>
      <c r="D438" s="109"/>
      <c r="E438" s="109"/>
      <c r="F438" s="103"/>
      <c r="G438" s="103"/>
      <c r="H438" s="109"/>
      <c r="I438" s="109"/>
      <c r="J438" s="109"/>
      <c r="K438" s="109"/>
      <c r="L438" s="109"/>
      <c r="M438" s="109"/>
      <c r="N438" s="149"/>
      <c r="O438" s="109"/>
      <c r="P438" s="152"/>
      <c r="Q438" s="152"/>
      <c r="R438" s="152"/>
      <c r="S438" s="152"/>
      <c r="T438" s="152"/>
      <c r="U438" s="152"/>
      <c r="V438" s="109"/>
      <c r="W438" s="109"/>
      <c r="X438" s="109"/>
      <c r="Y438" s="109"/>
      <c r="Z438" s="109"/>
      <c r="AA438" s="109"/>
      <c r="AB438" s="109"/>
      <c r="AC438" s="109"/>
      <c r="AD438" s="109"/>
      <c r="AE438" s="109"/>
      <c r="AF438" s="109"/>
      <c r="AG438" s="109"/>
      <c r="AH438" s="109"/>
      <c r="AI438" s="109"/>
      <c r="AJ438" s="109"/>
      <c r="AK438" s="109"/>
      <c r="AL438" s="109"/>
      <c r="AM438" s="109"/>
      <c r="AN438" s="109"/>
      <c r="AO438" s="109"/>
      <c r="AP438" s="109"/>
      <c r="AQ438" s="109"/>
      <c r="AR438" s="109"/>
      <c r="AS438" s="109"/>
      <c r="AT438" s="109"/>
      <c r="AU438" s="109"/>
      <c r="AV438" s="109"/>
      <c r="AW438" s="109"/>
      <c r="AX438" s="109"/>
      <c r="AY438" s="109"/>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row>
    <row r="439" spans="1:82" s="153" customFormat="1">
      <c r="A439" s="109"/>
      <c r="B439" s="109"/>
      <c r="C439" s="109"/>
      <c r="D439" s="109"/>
      <c r="E439" s="109"/>
      <c r="F439" s="103"/>
      <c r="G439" s="103"/>
      <c r="H439" s="109"/>
      <c r="I439" s="109"/>
      <c r="J439" s="109"/>
      <c r="K439" s="109"/>
      <c r="L439" s="109"/>
      <c r="M439" s="109"/>
      <c r="N439" s="149"/>
      <c r="O439" s="109"/>
      <c r="P439" s="152"/>
      <c r="Q439" s="152"/>
      <c r="R439" s="152"/>
      <c r="S439" s="152"/>
      <c r="T439" s="152"/>
      <c r="U439" s="152"/>
      <c r="V439" s="109"/>
      <c r="W439" s="109"/>
      <c r="X439" s="109"/>
      <c r="Y439" s="109"/>
      <c r="Z439" s="109"/>
      <c r="AA439" s="109"/>
      <c r="AB439" s="109"/>
      <c r="AC439" s="109"/>
      <c r="AD439" s="109"/>
      <c r="AE439" s="109"/>
      <c r="AF439" s="109"/>
      <c r="AG439" s="109"/>
      <c r="AH439" s="109"/>
      <c r="AI439" s="109"/>
      <c r="AJ439" s="109"/>
      <c r="AK439" s="109"/>
      <c r="AL439" s="109"/>
      <c r="AM439" s="109"/>
      <c r="AN439" s="109"/>
      <c r="AO439" s="109"/>
      <c r="AP439" s="109"/>
      <c r="AQ439" s="109"/>
      <c r="AR439" s="109"/>
      <c r="AS439" s="109"/>
      <c r="AT439" s="109"/>
      <c r="AU439" s="109"/>
      <c r="AV439" s="109"/>
      <c r="AW439" s="109"/>
      <c r="AX439" s="109"/>
      <c r="AY439" s="109"/>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row>
    <row r="440" spans="1:82" s="153" customFormat="1">
      <c r="A440" s="109"/>
      <c r="B440" s="109"/>
      <c r="C440" s="109"/>
      <c r="D440" s="109"/>
      <c r="E440" s="109"/>
      <c r="F440" s="103"/>
      <c r="G440" s="103"/>
      <c r="H440" s="109"/>
      <c r="I440" s="109"/>
      <c r="J440" s="109"/>
      <c r="K440" s="109"/>
      <c r="L440" s="109"/>
      <c r="M440" s="109"/>
      <c r="N440" s="149"/>
      <c r="O440" s="109"/>
      <c r="P440" s="152"/>
      <c r="Q440" s="152"/>
      <c r="R440" s="152"/>
      <c r="S440" s="152"/>
      <c r="T440" s="152"/>
      <c r="U440" s="152"/>
      <c r="V440" s="109"/>
      <c r="W440" s="109"/>
      <c r="X440" s="109"/>
      <c r="Y440" s="109"/>
      <c r="Z440" s="109"/>
      <c r="AA440" s="109"/>
      <c r="AB440" s="109"/>
      <c r="AC440" s="109"/>
      <c r="AD440" s="109"/>
      <c r="AE440" s="109"/>
      <c r="AF440" s="109"/>
      <c r="AG440" s="109"/>
      <c r="AH440" s="109"/>
      <c r="AI440" s="109"/>
      <c r="AJ440" s="109"/>
      <c r="AK440" s="109"/>
      <c r="AL440" s="109"/>
      <c r="AM440" s="109"/>
      <c r="AN440" s="109"/>
      <c r="AO440" s="109"/>
      <c r="AP440" s="109"/>
      <c r="AQ440" s="109"/>
      <c r="AR440" s="109"/>
      <c r="AS440" s="109"/>
      <c r="AT440" s="109"/>
      <c r="AU440" s="109"/>
      <c r="AV440" s="109"/>
      <c r="AW440" s="109"/>
      <c r="AX440" s="109"/>
      <c r="AY440" s="109"/>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row>
    <row r="441" spans="1:82" s="153" customFormat="1">
      <c r="A441" s="109"/>
      <c r="B441" s="109"/>
      <c r="C441" s="109"/>
      <c r="D441" s="109"/>
      <c r="E441" s="109"/>
      <c r="F441" s="103"/>
      <c r="G441" s="103"/>
      <c r="H441" s="109"/>
      <c r="I441" s="109"/>
      <c r="J441" s="109"/>
      <c r="K441" s="109"/>
      <c r="L441" s="109"/>
      <c r="M441" s="109"/>
      <c r="N441" s="149"/>
      <c r="O441" s="109"/>
      <c r="P441" s="152"/>
      <c r="Q441" s="152"/>
      <c r="R441" s="152"/>
      <c r="S441" s="152"/>
      <c r="T441" s="152"/>
      <c r="U441" s="152"/>
      <c r="V441" s="109"/>
      <c r="W441" s="109"/>
      <c r="X441" s="109"/>
      <c r="Y441" s="109"/>
      <c r="Z441" s="109"/>
      <c r="AA441" s="109"/>
      <c r="AB441" s="109"/>
      <c r="AC441" s="109"/>
      <c r="AD441" s="109"/>
      <c r="AE441" s="109"/>
      <c r="AF441" s="109"/>
      <c r="AG441" s="109"/>
      <c r="AH441" s="109"/>
      <c r="AI441" s="109"/>
      <c r="AJ441" s="109"/>
      <c r="AK441" s="109"/>
      <c r="AL441" s="109"/>
      <c r="AM441" s="109"/>
      <c r="AN441" s="109"/>
      <c r="AO441" s="109"/>
      <c r="AP441" s="109"/>
      <c r="AQ441" s="109"/>
      <c r="AR441" s="109"/>
      <c r="AS441" s="109"/>
      <c r="AT441" s="109"/>
      <c r="AU441" s="109"/>
      <c r="AV441" s="109"/>
      <c r="AW441" s="109"/>
      <c r="AX441" s="109"/>
      <c r="AY441" s="109"/>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row>
    <row r="442" spans="1:82" s="153" customFormat="1">
      <c r="A442" s="109"/>
      <c r="B442" s="109"/>
      <c r="C442" s="109"/>
      <c r="D442" s="109"/>
      <c r="E442" s="109"/>
      <c r="F442" s="103"/>
      <c r="G442" s="103"/>
      <c r="H442" s="109"/>
      <c r="I442" s="109"/>
      <c r="J442" s="109"/>
      <c r="K442" s="109"/>
      <c r="L442" s="109"/>
      <c r="M442" s="109"/>
      <c r="N442" s="149"/>
      <c r="O442" s="109"/>
      <c r="P442" s="152"/>
      <c r="Q442" s="152"/>
      <c r="R442" s="152"/>
      <c r="S442" s="152"/>
      <c r="T442" s="152"/>
      <c r="U442" s="152"/>
      <c r="V442" s="109"/>
      <c r="W442" s="109"/>
      <c r="X442" s="109"/>
      <c r="Y442" s="109"/>
      <c r="Z442" s="109"/>
      <c r="AA442" s="109"/>
      <c r="AB442" s="109"/>
      <c r="AC442" s="109"/>
      <c r="AD442" s="109"/>
      <c r="AE442" s="109"/>
      <c r="AF442" s="109"/>
      <c r="AG442" s="109"/>
      <c r="AH442" s="109"/>
      <c r="AI442" s="109"/>
      <c r="AJ442" s="109"/>
      <c r="AK442" s="109"/>
      <c r="AL442" s="109"/>
      <c r="AM442" s="109"/>
      <c r="AN442" s="109"/>
      <c r="AO442" s="109"/>
      <c r="AP442" s="109"/>
      <c r="AQ442" s="109"/>
      <c r="AR442" s="109"/>
      <c r="AS442" s="109"/>
      <c r="AT442" s="109"/>
      <c r="AU442" s="109"/>
      <c r="AV442" s="109"/>
      <c r="AW442" s="109"/>
      <c r="AX442" s="109"/>
      <c r="AY442" s="109"/>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row>
    <row r="443" spans="1:82" s="153" customFormat="1">
      <c r="A443" s="109"/>
      <c r="B443" s="109"/>
      <c r="C443" s="109"/>
      <c r="D443" s="109"/>
      <c r="E443" s="109"/>
      <c r="F443" s="103"/>
      <c r="G443" s="103"/>
      <c r="H443" s="109"/>
      <c r="I443" s="109"/>
      <c r="J443" s="109"/>
      <c r="K443" s="109"/>
      <c r="L443" s="109"/>
      <c r="M443" s="109"/>
      <c r="N443" s="149"/>
      <c r="O443" s="109"/>
      <c r="P443" s="152"/>
      <c r="Q443" s="152"/>
      <c r="R443" s="152"/>
      <c r="S443" s="152"/>
      <c r="T443" s="152"/>
      <c r="U443" s="152"/>
      <c r="V443" s="109"/>
      <c r="W443" s="109"/>
      <c r="X443" s="109"/>
      <c r="Y443" s="109"/>
      <c r="Z443" s="109"/>
      <c r="AA443" s="109"/>
      <c r="AB443" s="109"/>
      <c r="AC443" s="109"/>
      <c r="AD443" s="109"/>
      <c r="AE443" s="109"/>
      <c r="AF443" s="109"/>
      <c r="AG443" s="109"/>
      <c r="AH443" s="109"/>
      <c r="AI443" s="109"/>
      <c r="AJ443" s="109"/>
      <c r="AK443" s="109"/>
      <c r="AL443" s="109"/>
      <c r="AM443" s="109"/>
      <c r="AN443" s="109"/>
      <c r="AO443" s="109"/>
      <c r="AP443" s="109"/>
      <c r="AQ443" s="109"/>
      <c r="AR443" s="109"/>
      <c r="AS443" s="109"/>
      <c r="AT443" s="109"/>
      <c r="AU443" s="109"/>
      <c r="AV443" s="109"/>
      <c r="AW443" s="109"/>
      <c r="AX443" s="109"/>
      <c r="AY443" s="109"/>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row>
    <row r="444" spans="1:82" s="153" customFormat="1">
      <c r="A444" s="109"/>
      <c r="B444" s="109"/>
      <c r="C444" s="109"/>
      <c r="D444" s="109"/>
      <c r="E444" s="109"/>
      <c r="F444" s="103"/>
      <c r="G444" s="103"/>
      <c r="H444" s="109"/>
      <c r="I444" s="109"/>
      <c r="J444" s="109"/>
      <c r="K444" s="109"/>
      <c r="L444" s="109"/>
      <c r="M444" s="109"/>
      <c r="N444" s="149"/>
      <c r="O444" s="109"/>
      <c r="P444" s="152"/>
      <c r="Q444" s="152"/>
      <c r="R444" s="152"/>
      <c r="S444" s="152"/>
      <c r="T444" s="152"/>
      <c r="U444" s="152"/>
      <c r="V444" s="109"/>
      <c r="W444" s="109"/>
      <c r="X444" s="109"/>
      <c r="Y444" s="109"/>
      <c r="Z444" s="109"/>
      <c r="AA444" s="109"/>
      <c r="AB444" s="109"/>
      <c r="AC444" s="109"/>
      <c r="AD444" s="109"/>
      <c r="AE444" s="109"/>
      <c r="AF444" s="109"/>
      <c r="AG444" s="109"/>
      <c r="AH444" s="109"/>
      <c r="AI444" s="109"/>
      <c r="AJ444" s="109"/>
      <c r="AK444" s="109"/>
      <c r="AL444" s="109"/>
      <c r="AM444" s="109"/>
      <c r="AN444" s="109"/>
      <c r="AO444" s="109"/>
      <c r="AP444" s="109"/>
      <c r="AQ444" s="109"/>
      <c r="AR444" s="109"/>
      <c r="AS444" s="109"/>
      <c r="AT444" s="109"/>
      <c r="AU444" s="109"/>
      <c r="AV444" s="109"/>
      <c r="AW444" s="109"/>
      <c r="AX444" s="109"/>
      <c r="AY444" s="109"/>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row>
    <row r="445" spans="1:82" s="153" customFormat="1">
      <c r="A445" s="109"/>
      <c r="B445" s="109"/>
      <c r="C445" s="109"/>
      <c r="D445" s="109"/>
      <c r="E445" s="109"/>
      <c r="F445" s="103"/>
      <c r="G445" s="103"/>
      <c r="H445" s="109"/>
      <c r="I445" s="109"/>
      <c r="J445" s="109"/>
      <c r="K445" s="109"/>
      <c r="L445" s="109"/>
      <c r="M445" s="109"/>
      <c r="N445" s="149"/>
      <c r="O445" s="109"/>
      <c r="P445" s="152"/>
      <c r="Q445" s="152"/>
      <c r="R445" s="152"/>
      <c r="S445" s="152"/>
      <c r="T445" s="152"/>
      <c r="U445" s="152"/>
      <c r="V445" s="109"/>
      <c r="W445" s="109"/>
      <c r="X445" s="109"/>
      <c r="Y445" s="109"/>
      <c r="Z445" s="109"/>
      <c r="AA445" s="109"/>
      <c r="AB445" s="109"/>
      <c r="AC445" s="109"/>
      <c r="AD445" s="109"/>
      <c r="AE445" s="109"/>
      <c r="AF445" s="109"/>
      <c r="AG445" s="109"/>
      <c r="AH445" s="109"/>
      <c r="AI445" s="109"/>
      <c r="AJ445" s="109"/>
      <c r="AK445" s="109"/>
      <c r="AL445" s="109"/>
      <c r="AM445" s="109"/>
      <c r="AN445" s="109"/>
      <c r="AO445" s="109"/>
      <c r="AP445" s="109"/>
      <c r="AQ445" s="109"/>
      <c r="AR445" s="109"/>
      <c r="AS445" s="109"/>
      <c r="AT445" s="109"/>
      <c r="AU445" s="109"/>
      <c r="AV445" s="109"/>
      <c r="AW445" s="109"/>
      <c r="AX445" s="109"/>
      <c r="AY445" s="109"/>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row>
    <row r="446" spans="1:82" s="153" customFormat="1">
      <c r="A446" s="109"/>
      <c r="B446" s="109"/>
      <c r="C446" s="109"/>
      <c r="D446" s="109"/>
      <c r="E446" s="109"/>
      <c r="F446" s="103"/>
      <c r="G446" s="103"/>
      <c r="H446" s="109"/>
      <c r="I446" s="109"/>
      <c r="J446" s="109"/>
      <c r="K446" s="109"/>
      <c r="L446" s="109"/>
      <c r="M446" s="109"/>
      <c r="N446" s="149"/>
      <c r="O446" s="109"/>
      <c r="P446" s="152"/>
      <c r="Q446" s="152"/>
      <c r="R446" s="152"/>
      <c r="S446" s="152"/>
      <c r="T446" s="152"/>
      <c r="U446" s="152"/>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V446" s="109"/>
      <c r="AW446" s="109"/>
      <c r="AX446" s="109"/>
      <c r="AY446" s="109"/>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row>
    <row r="447" spans="1:82" s="153" customFormat="1">
      <c r="A447" s="109"/>
      <c r="B447" s="109"/>
      <c r="C447" s="109"/>
      <c r="D447" s="109"/>
      <c r="E447" s="109"/>
      <c r="F447" s="103"/>
      <c r="G447" s="103"/>
      <c r="H447" s="109"/>
      <c r="I447" s="109"/>
      <c r="J447" s="109"/>
      <c r="K447" s="109"/>
      <c r="L447" s="109"/>
      <c r="M447" s="109"/>
      <c r="N447" s="149"/>
      <c r="O447" s="109"/>
      <c r="P447" s="152"/>
      <c r="Q447" s="152"/>
      <c r="R447" s="152"/>
      <c r="S447" s="152"/>
      <c r="T447" s="152"/>
      <c r="U447" s="152"/>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V447" s="109"/>
      <c r="AW447" s="109"/>
      <c r="AX447" s="109"/>
      <c r="AY447" s="109"/>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row>
    <row r="448" spans="1:82" s="153" customFormat="1">
      <c r="A448" s="109"/>
      <c r="B448" s="109"/>
      <c r="C448" s="109"/>
      <c r="D448" s="109"/>
      <c r="E448" s="109"/>
      <c r="F448" s="103"/>
      <c r="G448" s="103"/>
      <c r="H448" s="109"/>
      <c r="I448" s="109"/>
      <c r="J448" s="109"/>
      <c r="K448" s="109"/>
      <c r="L448" s="109"/>
      <c r="M448" s="109"/>
      <c r="N448" s="149"/>
      <c r="O448" s="109"/>
      <c r="P448" s="152"/>
      <c r="Q448" s="152"/>
      <c r="R448" s="152"/>
      <c r="S448" s="152"/>
      <c r="T448" s="152"/>
      <c r="U448" s="152"/>
      <c r="V448" s="109"/>
      <c r="W448" s="109"/>
      <c r="X448" s="109"/>
      <c r="Y448" s="109"/>
      <c r="Z448" s="109"/>
      <c r="AA448" s="109"/>
      <c r="AB448" s="109"/>
      <c r="AC448" s="109"/>
      <c r="AD448" s="109"/>
      <c r="AE448" s="109"/>
      <c r="AF448" s="109"/>
      <c r="AG448" s="109"/>
      <c r="AH448" s="109"/>
      <c r="AI448" s="109"/>
      <c r="AJ448" s="109"/>
      <c r="AK448" s="109"/>
      <c r="AL448" s="109"/>
      <c r="AM448" s="109"/>
      <c r="AN448" s="109"/>
      <c r="AO448" s="109"/>
      <c r="AP448" s="109"/>
      <c r="AQ448" s="109"/>
      <c r="AR448" s="109"/>
      <c r="AS448" s="109"/>
      <c r="AT448" s="109"/>
      <c r="AU448" s="109"/>
      <c r="AV448" s="109"/>
      <c r="AW448" s="109"/>
      <c r="AX448" s="109"/>
      <c r="AY448" s="109"/>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row>
    <row r="449" spans="1:82" s="153" customFormat="1">
      <c r="A449" s="109"/>
      <c r="B449" s="109"/>
      <c r="C449" s="109"/>
      <c r="D449" s="109"/>
      <c r="E449" s="109"/>
      <c r="F449" s="103"/>
      <c r="G449" s="103"/>
      <c r="H449" s="109"/>
      <c r="I449" s="109"/>
      <c r="J449" s="109"/>
      <c r="K449" s="109"/>
      <c r="L449" s="109"/>
      <c r="M449" s="109"/>
      <c r="N449" s="149"/>
      <c r="O449" s="109"/>
      <c r="P449" s="152"/>
      <c r="Q449" s="152"/>
      <c r="R449" s="152"/>
      <c r="S449" s="152"/>
      <c r="T449" s="152"/>
      <c r="U449" s="152"/>
      <c r="V449" s="109"/>
      <c r="W449" s="109"/>
      <c r="X449" s="109"/>
      <c r="Y449" s="109"/>
      <c r="Z449" s="109"/>
      <c r="AA449" s="109"/>
      <c r="AB449" s="109"/>
      <c r="AC449" s="109"/>
      <c r="AD449" s="109"/>
      <c r="AE449" s="109"/>
      <c r="AF449" s="109"/>
      <c r="AG449" s="109"/>
      <c r="AH449" s="109"/>
      <c r="AI449" s="109"/>
      <c r="AJ449" s="109"/>
      <c r="AK449" s="109"/>
      <c r="AL449" s="109"/>
      <c r="AM449" s="109"/>
      <c r="AN449" s="109"/>
      <c r="AO449" s="109"/>
      <c r="AP449" s="109"/>
      <c r="AQ449" s="109"/>
      <c r="AR449" s="109"/>
      <c r="AS449" s="109"/>
      <c r="AT449" s="109"/>
      <c r="AU449" s="109"/>
      <c r="AV449" s="109"/>
      <c r="AW449" s="109"/>
      <c r="AX449" s="109"/>
      <c r="AY449" s="109"/>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row>
    <row r="450" spans="1:82" s="153" customFormat="1">
      <c r="A450" s="109"/>
      <c r="B450" s="109"/>
      <c r="C450" s="109"/>
      <c r="D450" s="109"/>
      <c r="E450" s="109"/>
      <c r="F450" s="103"/>
      <c r="G450" s="103"/>
      <c r="H450" s="109"/>
      <c r="I450" s="109"/>
      <c r="J450" s="109"/>
      <c r="K450" s="109"/>
      <c r="L450" s="109"/>
      <c r="M450" s="109"/>
      <c r="N450" s="149"/>
      <c r="O450" s="109"/>
      <c r="P450" s="152"/>
      <c r="Q450" s="152"/>
      <c r="R450" s="152"/>
      <c r="S450" s="152"/>
      <c r="T450" s="152"/>
      <c r="U450" s="152"/>
      <c r="V450" s="109"/>
      <c r="W450" s="109"/>
      <c r="X450" s="109"/>
      <c r="Y450" s="109"/>
      <c r="Z450" s="109"/>
      <c r="AA450" s="109"/>
      <c r="AB450" s="109"/>
      <c r="AC450" s="109"/>
      <c r="AD450" s="109"/>
      <c r="AE450" s="109"/>
      <c r="AF450" s="109"/>
      <c r="AG450" s="109"/>
      <c r="AH450" s="109"/>
      <c r="AI450" s="109"/>
      <c r="AJ450" s="109"/>
      <c r="AK450" s="109"/>
      <c r="AL450" s="109"/>
      <c r="AM450" s="109"/>
      <c r="AN450" s="109"/>
      <c r="AO450" s="109"/>
      <c r="AP450" s="109"/>
      <c r="AQ450" s="109"/>
      <c r="AR450" s="109"/>
      <c r="AS450" s="109"/>
      <c r="AT450" s="109"/>
      <c r="AU450" s="109"/>
      <c r="AV450" s="109"/>
      <c r="AW450" s="109"/>
      <c r="AX450" s="109"/>
      <c r="AY450" s="109"/>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row>
    <row r="451" spans="1:82" s="153" customFormat="1">
      <c r="A451" s="109"/>
      <c r="B451" s="109"/>
      <c r="C451" s="109"/>
      <c r="D451" s="109"/>
      <c r="E451" s="109"/>
      <c r="F451" s="103"/>
      <c r="G451" s="103"/>
      <c r="H451" s="109"/>
      <c r="I451" s="109"/>
      <c r="J451" s="109"/>
      <c r="K451" s="109"/>
      <c r="L451" s="109"/>
      <c r="M451" s="109"/>
      <c r="N451" s="149"/>
      <c r="O451" s="109"/>
      <c r="P451" s="152"/>
      <c r="Q451" s="152"/>
      <c r="R451" s="152"/>
      <c r="S451" s="152"/>
      <c r="T451" s="152"/>
      <c r="U451" s="152"/>
      <c r="V451" s="109"/>
      <c r="W451" s="109"/>
      <c r="X451" s="109"/>
      <c r="Y451" s="109"/>
      <c r="Z451" s="109"/>
      <c r="AA451" s="109"/>
      <c r="AB451" s="109"/>
      <c r="AC451" s="109"/>
      <c r="AD451" s="109"/>
      <c r="AE451" s="109"/>
      <c r="AF451" s="109"/>
      <c r="AG451" s="109"/>
      <c r="AH451" s="109"/>
      <c r="AI451" s="109"/>
      <c r="AJ451" s="109"/>
      <c r="AK451" s="109"/>
      <c r="AL451" s="109"/>
      <c r="AM451" s="109"/>
      <c r="AN451" s="109"/>
      <c r="AO451" s="109"/>
      <c r="AP451" s="109"/>
      <c r="AQ451" s="109"/>
      <c r="AR451" s="109"/>
      <c r="AS451" s="109"/>
      <c r="AT451" s="109"/>
      <c r="AU451" s="109"/>
      <c r="AV451" s="109"/>
      <c r="AW451" s="109"/>
      <c r="AX451" s="109"/>
      <c r="AY451" s="109"/>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row>
    <row r="452" spans="1:82" s="153" customFormat="1">
      <c r="A452" s="109"/>
      <c r="B452" s="109"/>
      <c r="C452" s="109"/>
      <c r="D452" s="109"/>
      <c r="E452" s="109"/>
      <c r="F452" s="103"/>
      <c r="G452" s="103"/>
      <c r="H452" s="109"/>
      <c r="I452" s="109"/>
      <c r="J452" s="109"/>
      <c r="K452" s="109"/>
      <c r="L452" s="109"/>
      <c r="M452" s="109"/>
      <c r="N452" s="149"/>
      <c r="O452" s="109"/>
      <c r="P452" s="152"/>
      <c r="Q452" s="152"/>
      <c r="R452" s="152"/>
      <c r="S452" s="152"/>
      <c r="T452" s="152"/>
      <c r="U452" s="152"/>
      <c r="V452" s="109"/>
      <c r="W452" s="109"/>
      <c r="X452" s="109"/>
      <c r="Y452" s="109"/>
      <c r="Z452" s="109"/>
      <c r="AA452" s="109"/>
      <c r="AB452" s="109"/>
      <c r="AC452" s="109"/>
      <c r="AD452" s="109"/>
      <c r="AE452" s="109"/>
      <c r="AF452" s="109"/>
      <c r="AG452" s="109"/>
      <c r="AH452" s="109"/>
      <c r="AI452" s="109"/>
      <c r="AJ452" s="109"/>
      <c r="AK452" s="109"/>
      <c r="AL452" s="109"/>
      <c r="AM452" s="109"/>
      <c r="AN452" s="109"/>
      <c r="AO452" s="109"/>
      <c r="AP452" s="109"/>
      <c r="AQ452" s="109"/>
      <c r="AR452" s="109"/>
      <c r="AS452" s="109"/>
      <c r="AT452" s="109"/>
      <c r="AU452" s="109"/>
      <c r="AV452" s="109"/>
      <c r="AW452" s="109"/>
      <c r="AX452" s="109"/>
      <c r="AY452" s="109"/>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row>
    <row r="453" spans="1:82" s="153" customFormat="1">
      <c r="A453" s="109"/>
      <c r="B453" s="109"/>
      <c r="C453" s="109"/>
      <c r="D453" s="109"/>
      <c r="E453" s="109"/>
      <c r="F453" s="103"/>
      <c r="G453" s="103"/>
      <c r="H453" s="109"/>
      <c r="I453" s="109"/>
      <c r="J453" s="109"/>
      <c r="K453" s="109"/>
      <c r="L453" s="109"/>
      <c r="M453" s="109"/>
      <c r="N453" s="149"/>
      <c r="O453" s="109"/>
      <c r="P453" s="152"/>
      <c r="Q453" s="152"/>
      <c r="R453" s="152"/>
      <c r="S453" s="152"/>
      <c r="T453" s="152"/>
      <c r="U453" s="152"/>
      <c r="V453" s="109"/>
      <c r="W453" s="109"/>
      <c r="X453" s="109"/>
      <c r="Y453" s="109"/>
      <c r="Z453" s="109"/>
      <c r="AA453" s="109"/>
      <c r="AB453" s="109"/>
      <c r="AC453" s="109"/>
      <c r="AD453" s="109"/>
      <c r="AE453" s="109"/>
      <c r="AF453" s="109"/>
      <c r="AG453" s="109"/>
      <c r="AH453" s="109"/>
      <c r="AI453" s="109"/>
      <c r="AJ453" s="109"/>
      <c r="AK453" s="109"/>
      <c r="AL453" s="109"/>
      <c r="AM453" s="109"/>
      <c r="AN453" s="109"/>
      <c r="AO453" s="109"/>
      <c r="AP453" s="109"/>
      <c r="AQ453" s="109"/>
      <c r="AR453" s="109"/>
      <c r="AS453" s="109"/>
      <c r="AT453" s="109"/>
      <c r="AU453" s="109"/>
      <c r="AV453" s="109"/>
      <c r="AW453" s="109"/>
      <c r="AX453" s="109"/>
      <c r="AY453" s="109"/>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row>
    <row r="454" spans="1:82" s="153" customFormat="1">
      <c r="A454" s="109"/>
      <c r="B454" s="109"/>
      <c r="C454" s="109"/>
      <c r="D454" s="109"/>
      <c r="E454" s="109"/>
      <c r="F454" s="103"/>
      <c r="G454" s="103"/>
      <c r="H454" s="109"/>
      <c r="I454" s="109"/>
      <c r="J454" s="109"/>
      <c r="K454" s="109"/>
      <c r="L454" s="109"/>
      <c r="M454" s="109"/>
      <c r="N454" s="149"/>
      <c r="O454" s="109"/>
      <c r="P454" s="152"/>
      <c r="Q454" s="152"/>
      <c r="R454" s="152"/>
      <c r="S454" s="152"/>
      <c r="T454" s="152"/>
      <c r="U454" s="152"/>
      <c r="V454" s="109"/>
      <c r="W454" s="109"/>
      <c r="X454" s="109"/>
      <c r="Y454" s="109"/>
      <c r="Z454" s="109"/>
      <c r="AA454" s="109"/>
      <c r="AB454" s="109"/>
      <c r="AC454" s="109"/>
      <c r="AD454" s="109"/>
      <c r="AE454" s="109"/>
      <c r="AF454" s="109"/>
      <c r="AG454" s="109"/>
      <c r="AH454" s="109"/>
      <c r="AI454" s="109"/>
      <c r="AJ454" s="109"/>
      <c r="AK454" s="109"/>
      <c r="AL454" s="109"/>
      <c r="AM454" s="109"/>
      <c r="AN454" s="109"/>
      <c r="AO454" s="109"/>
      <c r="AP454" s="109"/>
      <c r="AQ454" s="109"/>
      <c r="AR454" s="109"/>
      <c r="AS454" s="109"/>
      <c r="AT454" s="109"/>
      <c r="AU454" s="109"/>
      <c r="AV454" s="109"/>
      <c r="AW454" s="109"/>
      <c r="AX454" s="109"/>
      <c r="AY454" s="109"/>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row>
    <row r="455" spans="1:82" s="153" customFormat="1">
      <c r="A455" s="109"/>
      <c r="B455" s="109"/>
      <c r="C455" s="109"/>
      <c r="D455" s="109"/>
      <c r="E455" s="109"/>
      <c r="F455" s="103"/>
      <c r="G455" s="103"/>
      <c r="H455" s="109"/>
      <c r="I455" s="109"/>
      <c r="J455" s="109"/>
      <c r="K455" s="109"/>
      <c r="L455" s="109"/>
      <c r="M455" s="109"/>
      <c r="N455" s="149"/>
      <c r="O455" s="109"/>
      <c r="P455" s="152"/>
      <c r="Q455" s="152"/>
      <c r="R455" s="152"/>
      <c r="S455" s="152"/>
      <c r="T455" s="152"/>
      <c r="U455" s="152"/>
      <c r="V455" s="109"/>
      <c r="W455" s="109"/>
      <c r="X455" s="109"/>
      <c r="Y455" s="109"/>
      <c r="Z455" s="109"/>
      <c r="AA455" s="109"/>
      <c r="AB455" s="109"/>
      <c r="AC455" s="109"/>
      <c r="AD455" s="109"/>
      <c r="AE455" s="109"/>
      <c r="AF455" s="109"/>
      <c r="AG455" s="109"/>
      <c r="AH455" s="109"/>
      <c r="AI455" s="109"/>
      <c r="AJ455" s="109"/>
      <c r="AK455" s="109"/>
      <c r="AL455" s="109"/>
      <c r="AM455" s="109"/>
      <c r="AN455" s="109"/>
      <c r="AO455" s="109"/>
      <c r="AP455" s="109"/>
      <c r="AQ455" s="109"/>
      <c r="AR455" s="109"/>
      <c r="AS455" s="109"/>
      <c r="AT455" s="109"/>
      <c r="AU455" s="109"/>
      <c r="AV455" s="109"/>
      <c r="AW455" s="109"/>
      <c r="AX455" s="109"/>
      <c r="AY455" s="109"/>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row>
    <row r="456" spans="1:82" s="153" customFormat="1">
      <c r="A456" s="109"/>
      <c r="B456" s="109"/>
      <c r="C456" s="109"/>
      <c r="D456" s="109"/>
      <c r="E456" s="109"/>
      <c r="F456" s="103"/>
      <c r="G456" s="103"/>
      <c r="H456" s="109"/>
      <c r="I456" s="109"/>
      <c r="J456" s="109"/>
      <c r="K456" s="109"/>
      <c r="L456" s="109"/>
      <c r="M456" s="109"/>
      <c r="N456" s="149"/>
      <c r="O456" s="109"/>
      <c r="P456" s="152"/>
      <c r="Q456" s="152"/>
      <c r="R456" s="152"/>
      <c r="S456" s="152"/>
      <c r="T456" s="152"/>
      <c r="U456" s="152"/>
      <c r="V456" s="109"/>
      <c r="W456" s="109"/>
      <c r="X456" s="109"/>
      <c r="Y456" s="109"/>
      <c r="Z456" s="109"/>
      <c r="AA456" s="109"/>
      <c r="AB456" s="109"/>
      <c r="AC456" s="109"/>
      <c r="AD456" s="109"/>
      <c r="AE456" s="109"/>
      <c r="AF456" s="109"/>
      <c r="AG456" s="109"/>
      <c r="AH456" s="109"/>
      <c r="AI456" s="109"/>
      <c r="AJ456" s="109"/>
      <c r="AK456" s="109"/>
      <c r="AL456" s="109"/>
      <c r="AM456" s="109"/>
      <c r="AN456" s="109"/>
      <c r="AO456" s="109"/>
      <c r="AP456" s="109"/>
      <c r="AQ456" s="109"/>
      <c r="AR456" s="109"/>
      <c r="AS456" s="109"/>
      <c r="AT456" s="109"/>
      <c r="AU456" s="109"/>
      <c r="AV456" s="109"/>
      <c r="AW456" s="109"/>
      <c r="AX456" s="109"/>
      <c r="AY456" s="109"/>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row>
    <row r="457" spans="1:82" s="153" customFormat="1">
      <c r="A457" s="109"/>
      <c r="B457" s="109"/>
      <c r="C457" s="109"/>
      <c r="D457" s="109"/>
      <c r="E457" s="109"/>
      <c r="F457" s="103"/>
      <c r="G457" s="103"/>
      <c r="H457" s="109"/>
      <c r="I457" s="109"/>
      <c r="J457" s="109"/>
      <c r="K457" s="109"/>
      <c r="L457" s="109"/>
      <c r="M457" s="109"/>
      <c r="N457" s="149"/>
      <c r="O457" s="109"/>
      <c r="P457" s="152"/>
      <c r="Q457" s="152"/>
      <c r="R457" s="152"/>
      <c r="S457" s="152"/>
      <c r="T457" s="152"/>
      <c r="U457" s="152"/>
      <c r="V457" s="109"/>
      <c r="W457" s="109"/>
      <c r="X457" s="109"/>
      <c r="Y457" s="109"/>
      <c r="Z457" s="109"/>
      <c r="AA457" s="109"/>
      <c r="AB457" s="109"/>
      <c r="AC457" s="109"/>
      <c r="AD457" s="109"/>
      <c r="AE457" s="109"/>
      <c r="AF457" s="109"/>
      <c r="AG457" s="109"/>
      <c r="AH457" s="109"/>
      <c r="AI457" s="109"/>
      <c r="AJ457" s="109"/>
      <c r="AK457" s="109"/>
      <c r="AL457" s="109"/>
      <c r="AM457" s="109"/>
      <c r="AN457" s="109"/>
      <c r="AO457" s="109"/>
      <c r="AP457" s="109"/>
      <c r="AQ457" s="109"/>
      <c r="AR457" s="109"/>
      <c r="AS457" s="109"/>
      <c r="AT457" s="109"/>
      <c r="AU457" s="109"/>
      <c r="AV457" s="109"/>
      <c r="AW457" s="109"/>
      <c r="AX457" s="109"/>
      <c r="AY457" s="109"/>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row>
    <row r="458" spans="1:82" s="153" customFormat="1">
      <c r="A458" s="109"/>
      <c r="B458" s="109"/>
      <c r="C458" s="109"/>
      <c r="D458" s="109"/>
      <c r="E458" s="109"/>
      <c r="F458" s="103"/>
      <c r="G458" s="103"/>
      <c r="H458" s="109"/>
      <c r="I458" s="109"/>
      <c r="J458" s="109"/>
      <c r="K458" s="109"/>
      <c r="L458" s="109"/>
      <c r="M458" s="109"/>
      <c r="N458" s="149"/>
      <c r="O458" s="109"/>
      <c r="P458" s="152"/>
      <c r="Q458" s="152"/>
      <c r="R458" s="152"/>
      <c r="S458" s="152"/>
      <c r="T458" s="152"/>
      <c r="U458" s="152"/>
      <c r="V458" s="109"/>
      <c r="W458" s="109"/>
      <c r="X458" s="109"/>
      <c r="Y458" s="109"/>
      <c r="Z458" s="109"/>
      <c r="AA458" s="109"/>
      <c r="AB458" s="109"/>
      <c r="AC458" s="109"/>
      <c r="AD458" s="109"/>
      <c r="AE458" s="109"/>
      <c r="AF458" s="109"/>
      <c r="AG458" s="109"/>
      <c r="AH458" s="109"/>
      <c r="AI458" s="109"/>
      <c r="AJ458" s="109"/>
      <c r="AK458" s="109"/>
      <c r="AL458" s="109"/>
      <c r="AM458" s="109"/>
      <c r="AN458" s="109"/>
      <c r="AO458" s="109"/>
      <c r="AP458" s="109"/>
      <c r="AQ458" s="109"/>
      <c r="AR458" s="109"/>
      <c r="AS458" s="109"/>
      <c r="AT458" s="109"/>
      <c r="AU458" s="109"/>
      <c r="AV458" s="109"/>
      <c r="AW458" s="109"/>
      <c r="AX458" s="109"/>
      <c r="AY458" s="109"/>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row>
    <row r="459" spans="1:82" s="153" customFormat="1">
      <c r="A459" s="109"/>
      <c r="B459" s="109"/>
      <c r="C459" s="109"/>
      <c r="D459" s="109"/>
      <c r="E459" s="109"/>
      <c r="F459" s="103"/>
      <c r="G459" s="103"/>
      <c r="H459" s="109"/>
      <c r="I459" s="109"/>
      <c r="J459" s="109"/>
      <c r="K459" s="109"/>
      <c r="L459" s="109"/>
      <c r="M459" s="109"/>
      <c r="N459" s="149"/>
      <c r="O459" s="109"/>
      <c r="P459" s="152"/>
      <c r="Q459" s="152"/>
      <c r="R459" s="152"/>
      <c r="S459" s="152"/>
      <c r="T459" s="152"/>
      <c r="U459" s="152"/>
      <c r="V459" s="109"/>
      <c r="W459" s="109"/>
      <c r="X459" s="109"/>
      <c r="Y459" s="109"/>
      <c r="Z459" s="109"/>
      <c r="AA459" s="109"/>
      <c r="AB459" s="109"/>
      <c r="AC459" s="109"/>
      <c r="AD459" s="109"/>
      <c r="AE459" s="109"/>
      <c r="AF459" s="109"/>
      <c r="AG459" s="109"/>
      <c r="AH459" s="109"/>
      <c r="AI459" s="109"/>
      <c r="AJ459" s="109"/>
      <c r="AK459" s="109"/>
      <c r="AL459" s="109"/>
      <c r="AM459" s="109"/>
      <c r="AN459" s="109"/>
      <c r="AO459" s="109"/>
      <c r="AP459" s="109"/>
      <c r="AQ459" s="109"/>
      <c r="AR459" s="109"/>
      <c r="AS459" s="109"/>
      <c r="AT459" s="109"/>
      <c r="AU459" s="109"/>
      <c r="AV459" s="109"/>
      <c r="AW459" s="109"/>
      <c r="AX459" s="109"/>
      <c r="AY459" s="109"/>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row>
    <row r="460" spans="1:82" s="153" customFormat="1">
      <c r="A460" s="109"/>
      <c r="B460" s="109"/>
      <c r="C460" s="109"/>
      <c r="D460" s="109"/>
      <c r="E460" s="109"/>
      <c r="F460" s="103"/>
      <c r="G460" s="103"/>
      <c r="H460" s="109"/>
      <c r="I460" s="109"/>
      <c r="J460" s="109"/>
      <c r="K460" s="109"/>
      <c r="L460" s="109"/>
      <c r="M460" s="109"/>
      <c r="N460" s="149"/>
      <c r="O460" s="109"/>
      <c r="P460" s="152"/>
      <c r="Q460" s="152"/>
      <c r="R460" s="152"/>
      <c r="S460" s="152"/>
      <c r="T460" s="152"/>
      <c r="U460" s="152"/>
      <c r="V460" s="109"/>
      <c r="W460" s="109"/>
      <c r="X460" s="109"/>
      <c r="Y460" s="109"/>
      <c r="Z460" s="109"/>
      <c r="AA460" s="109"/>
      <c r="AB460" s="109"/>
      <c r="AC460" s="109"/>
      <c r="AD460" s="109"/>
      <c r="AE460" s="109"/>
      <c r="AF460" s="109"/>
      <c r="AG460" s="109"/>
      <c r="AH460" s="109"/>
      <c r="AI460" s="109"/>
      <c r="AJ460" s="109"/>
      <c r="AK460" s="109"/>
      <c r="AL460" s="109"/>
      <c r="AM460" s="109"/>
      <c r="AN460" s="109"/>
      <c r="AO460" s="109"/>
      <c r="AP460" s="109"/>
      <c r="AQ460" s="109"/>
      <c r="AR460" s="109"/>
      <c r="AS460" s="109"/>
      <c r="AT460" s="109"/>
      <c r="AU460" s="109"/>
      <c r="AV460" s="109"/>
      <c r="AW460" s="109"/>
      <c r="AX460" s="109"/>
      <c r="AY460" s="109"/>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row>
    <row r="461" spans="1:82" s="153" customFormat="1">
      <c r="A461" s="109"/>
      <c r="B461" s="109"/>
      <c r="C461" s="109"/>
      <c r="D461" s="109"/>
      <c r="E461" s="109"/>
      <c r="F461" s="103"/>
      <c r="G461" s="103"/>
      <c r="H461" s="109"/>
      <c r="I461" s="109"/>
      <c r="J461" s="109"/>
      <c r="K461" s="109"/>
      <c r="L461" s="109"/>
      <c r="M461" s="109"/>
      <c r="N461" s="149"/>
      <c r="O461" s="109"/>
      <c r="P461" s="152"/>
      <c r="Q461" s="152"/>
      <c r="R461" s="152"/>
      <c r="S461" s="152"/>
      <c r="T461" s="152"/>
      <c r="U461" s="152"/>
      <c r="V461" s="109"/>
      <c r="W461" s="109"/>
      <c r="X461" s="109"/>
      <c r="Y461" s="109"/>
      <c r="Z461" s="109"/>
      <c r="AA461" s="109"/>
      <c r="AB461" s="109"/>
      <c r="AC461" s="109"/>
      <c r="AD461" s="109"/>
      <c r="AE461" s="109"/>
      <c r="AF461" s="109"/>
      <c r="AG461" s="109"/>
      <c r="AH461" s="109"/>
      <c r="AI461" s="109"/>
      <c r="AJ461" s="109"/>
      <c r="AK461" s="109"/>
      <c r="AL461" s="109"/>
      <c r="AM461" s="109"/>
      <c r="AN461" s="109"/>
      <c r="AO461" s="109"/>
      <c r="AP461" s="109"/>
      <c r="AQ461" s="109"/>
      <c r="AR461" s="109"/>
      <c r="AS461" s="109"/>
      <c r="AT461" s="109"/>
      <c r="AU461" s="109"/>
      <c r="AV461" s="109"/>
      <c r="AW461" s="109"/>
      <c r="AX461" s="109"/>
      <c r="AY461" s="109"/>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row>
    <row r="462" spans="1:82" s="153" customFormat="1">
      <c r="A462" s="109"/>
      <c r="B462" s="109"/>
      <c r="C462" s="109"/>
      <c r="D462" s="109"/>
      <c r="E462" s="109"/>
      <c r="F462" s="103"/>
      <c r="G462" s="103"/>
      <c r="H462" s="109"/>
      <c r="I462" s="109"/>
      <c r="J462" s="109"/>
      <c r="K462" s="109"/>
      <c r="L462" s="109"/>
      <c r="M462" s="109"/>
      <c r="N462" s="149"/>
      <c r="O462" s="109"/>
      <c r="P462" s="152"/>
      <c r="Q462" s="152"/>
      <c r="R462" s="152"/>
      <c r="S462" s="152"/>
      <c r="T462" s="152"/>
      <c r="U462" s="152"/>
      <c r="V462" s="109"/>
      <c r="W462" s="109"/>
      <c r="X462" s="109"/>
      <c r="Y462" s="109"/>
      <c r="Z462" s="109"/>
      <c r="AA462" s="109"/>
      <c r="AB462" s="109"/>
      <c r="AC462" s="109"/>
      <c r="AD462" s="109"/>
      <c r="AE462" s="109"/>
      <c r="AF462" s="109"/>
      <c r="AG462" s="109"/>
      <c r="AH462" s="109"/>
      <c r="AI462" s="109"/>
      <c r="AJ462" s="109"/>
      <c r="AK462" s="109"/>
      <c r="AL462" s="109"/>
      <c r="AM462" s="109"/>
      <c r="AN462" s="109"/>
      <c r="AO462" s="109"/>
      <c r="AP462" s="109"/>
      <c r="AQ462" s="109"/>
      <c r="AR462" s="109"/>
      <c r="AS462" s="109"/>
      <c r="AT462" s="109"/>
      <c r="AU462" s="109"/>
      <c r="AV462" s="109"/>
      <c r="AW462" s="109"/>
      <c r="AX462" s="109"/>
      <c r="AY462" s="109"/>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row>
    <row r="463" spans="1:82" s="153" customFormat="1">
      <c r="A463" s="109"/>
      <c r="B463" s="109"/>
      <c r="C463" s="109"/>
      <c r="D463" s="109"/>
      <c r="E463" s="109"/>
      <c r="F463" s="103"/>
      <c r="G463" s="103"/>
      <c r="H463" s="109"/>
      <c r="I463" s="109"/>
      <c r="J463" s="109"/>
      <c r="K463" s="109"/>
      <c r="L463" s="109"/>
      <c r="M463" s="109"/>
      <c r="N463" s="149"/>
      <c r="O463" s="109"/>
      <c r="P463" s="152"/>
      <c r="Q463" s="152"/>
      <c r="R463" s="152"/>
      <c r="S463" s="152"/>
      <c r="T463" s="152"/>
      <c r="U463" s="152"/>
      <c r="V463" s="109"/>
      <c r="W463" s="109"/>
      <c r="X463" s="109"/>
      <c r="Y463" s="109"/>
      <c r="Z463" s="109"/>
      <c r="AA463" s="109"/>
      <c r="AB463" s="109"/>
      <c r="AC463" s="109"/>
      <c r="AD463" s="109"/>
      <c r="AE463" s="109"/>
      <c r="AF463" s="109"/>
      <c r="AG463" s="109"/>
      <c r="AH463" s="109"/>
      <c r="AI463" s="109"/>
      <c r="AJ463" s="109"/>
      <c r="AK463" s="109"/>
      <c r="AL463" s="109"/>
      <c r="AM463" s="109"/>
      <c r="AN463" s="109"/>
      <c r="AO463" s="109"/>
      <c r="AP463" s="109"/>
      <c r="AQ463" s="109"/>
      <c r="AR463" s="109"/>
      <c r="AS463" s="109"/>
      <c r="AT463" s="109"/>
      <c r="AU463" s="109"/>
      <c r="AV463" s="109"/>
      <c r="AW463" s="109"/>
      <c r="AX463" s="109"/>
      <c r="AY463" s="109"/>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row>
    <row r="464" spans="1:82" s="153" customFormat="1">
      <c r="A464" s="109"/>
      <c r="B464" s="109"/>
      <c r="C464" s="109"/>
      <c r="D464" s="109"/>
      <c r="E464" s="109"/>
      <c r="F464" s="103"/>
      <c r="G464" s="103"/>
      <c r="H464" s="109"/>
      <c r="I464" s="109"/>
      <c r="J464" s="109"/>
      <c r="K464" s="109"/>
      <c r="L464" s="109"/>
      <c r="M464" s="109"/>
      <c r="N464" s="149"/>
      <c r="O464" s="109"/>
      <c r="P464" s="152"/>
      <c r="Q464" s="152"/>
      <c r="R464" s="152"/>
      <c r="S464" s="152"/>
      <c r="T464" s="152"/>
      <c r="U464" s="152"/>
      <c r="V464" s="109"/>
      <c r="W464" s="109"/>
      <c r="X464" s="109"/>
      <c r="Y464" s="109"/>
      <c r="Z464" s="109"/>
      <c r="AA464" s="109"/>
      <c r="AB464" s="109"/>
      <c r="AC464" s="109"/>
      <c r="AD464" s="109"/>
      <c r="AE464" s="109"/>
      <c r="AF464" s="109"/>
      <c r="AG464" s="109"/>
      <c r="AH464" s="109"/>
      <c r="AI464" s="109"/>
      <c r="AJ464" s="109"/>
      <c r="AK464" s="109"/>
      <c r="AL464" s="109"/>
      <c r="AM464" s="109"/>
      <c r="AN464" s="109"/>
      <c r="AO464" s="109"/>
      <c r="AP464" s="109"/>
      <c r="AQ464" s="109"/>
      <c r="AR464" s="109"/>
      <c r="AS464" s="109"/>
      <c r="AT464" s="109"/>
      <c r="AU464" s="109"/>
      <c r="AV464" s="109"/>
      <c r="AW464" s="109"/>
      <c r="AX464" s="109"/>
      <c r="AY464" s="109"/>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row>
    <row r="465" spans="1:82" s="153" customFormat="1">
      <c r="A465" s="109"/>
      <c r="B465" s="109"/>
      <c r="C465" s="109"/>
      <c r="D465" s="109"/>
      <c r="E465" s="109"/>
      <c r="F465" s="103"/>
      <c r="G465" s="103"/>
      <c r="H465" s="109"/>
      <c r="I465" s="109"/>
      <c r="J465" s="109"/>
      <c r="K465" s="109"/>
      <c r="L465" s="109"/>
      <c r="M465" s="109"/>
      <c r="N465" s="149"/>
      <c r="O465" s="109"/>
      <c r="P465" s="152"/>
      <c r="Q465" s="152"/>
      <c r="R465" s="152"/>
      <c r="S465" s="152"/>
      <c r="T465" s="152"/>
      <c r="U465" s="152"/>
      <c r="V465" s="109"/>
      <c r="W465" s="109"/>
      <c r="X465" s="109"/>
      <c r="Y465" s="109"/>
      <c r="Z465" s="109"/>
      <c r="AA465" s="109"/>
      <c r="AB465" s="109"/>
      <c r="AC465" s="109"/>
      <c r="AD465" s="109"/>
      <c r="AE465" s="109"/>
      <c r="AF465" s="109"/>
      <c r="AG465" s="109"/>
      <c r="AH465" s="109"/>
      <c r="AI465" s="109"/>
      <c r="AJ465" s="109"/>
      <c r="AK465" s="109"/>
      <c r="AL465" s="109"/>
      <c r="AM465" s="109"/>
      <c r="AN465" s="109"/>
      <c r="AO465" s="109"/>
      <c r="AP465" s="109"/>
      <c r="AQ465" s="109"/>
      <c r="AR465" s="109"/>
      <c r="AS465" s="109"/>
      <c r="AT465" s="109"/>
      <c r="AU465" s="109"/>
      <c r="AV465" s="109"/>
      <c r="AW465" s="109"/>
      <c r="AX465" s="109"/>
      <c r="AY465" s="109"/>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row>
    <row r="466" spans="1:82" s="153" customFormat="1">
      <c r="A466" s="109"/>
      <c r="B466" s="109"/>
      <c r="C466" s="109"/>
      <c r="D466" s="109"/>
      <c r="E466" s="109"/>
      <c r="F466" s="103"/>
      <c r="G466" s="103"/>
      <c r="H466" s="109"/>
      <c r="I466" s="109"/>
      <c r="J466" s="109"/>
      <c r="K466" s="109"/>
      <c r="L466" s="109"/>
      <c r="M466" s="109"/>
      <c r="N466" s="149"/>
      <c r="O466" s="109"/>
      <c r="P466" s="152"/>
      <c r="Q466" s="152"/>
      <c r="R466" s="152"/>
      <c r="S466" s="152"/>
      <c r="T466" s="152"/>
      <c r="U466" s="152"/>
      <c r="V466" s="109"/>
      <c r="W466" s="109"/>
      <c r="X466" s="109"/>
      <c r="Y466" s="109"/>
      <c r="Z466" s="109"/>
      <c r="AA466" s="109"/>
      <c r="AB466" s="109"/>
      <c r="AC466" s="109"/>
      <c r="AD466" s="109"/>
      <c r="AE466" s="109"/>
      <c r="AF466" s="109"/>
      <c r="AG466" s="109"/>
      <c r="AH466" s="109"/>
      <c r="AI466" s="109"/>
      <c r="AJ466" s="109"/>
      <c r="AK466" s="109"/>
      <c r="AL466" s="109"/>
      <c r="AM466" s="109"/>
      <c r="AN466" s="109"/>
      <c r="AO466" s="109"/>
      <c r="AP466" s="109"/>
      <c r="AQ466" s="109"/>
      <c r="AR466" s="109"/>
      <c r="AS466" s="109"/>
      <c r="AT466" s="109"/>
      <c r="AU466" s="109"/>
      <c r="AV466" s="109"/>
      <c r="AW466" s="109"/>
      <c r="AX466" s="109"/>
      <c r="AY466" s="109"/>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row>
    <row r="467" spans="1:82" s="153" customFormat="1">
      <c r="A467" s="109"/>
      <c r="B467" s="109"/>
      <c r="C467" s="109"/>
      <c r="D467" s="109"/>
      <c r="E467" s="109"/>
      <c r="F467" s="103"/>
      <c r="G467" s="103"/>
      <c r="H467" s="109"/>
      <c r="I467" s="109"/>
      <c r="J467" s="109"/>
      <c r="K467" s="109"/>
      <c r="L467" s="109"/>
      <c r="M467" s="109"/>
      <c r="N467" s="149"/>
      <c r="O467" s="109"/>
      <c r="P467" s="152"/>
      <c r="Q467" s="152"/>
      <c r="R467" s="152"/>
      <c r="S467" s="152"/>
      <c r="T467" s="152"/>
      <c r="U467" s="152"/>
      <c r="V467" s="109"/>
      <c r="W467" s="109"/>
      <c r="X467" s="109"/>
      <c r="Y467" s="109"/>
      <c r="Z467" s="109"/>
      <c r="AA467" s="109"/>
      <c r="AB467" s="109"/>
      <c r="AC467" s="109"/>
      <c r="AD467" s="109"/>
      <c r="AE467" s="109"/>
      <c r="AF467" s="109"/>
      <c r="AG467" s="109"/>
      <c r="AH467" s="109"/>
      <c r="AI467" s="109"/>
      <c r="AJ467" s="109"/>
      <c r="AK467" s="109"/>
      <c r="AL467" s="109"/>
      <c r="AM467" s="109"/>
      <c r="AN467" s="109"/>
      <c r="AO467" s="109"/>
      <c r="AP467" s="109"/>
      <c r="AQ467" s="109"/>
      <c r="AR467" s="109"/>
      <c r="AS467" s="109"/>
      <c r="AT467" s="109"/>
      <c r="AU467" s="109"/>
      <c r="AV467" s="109"/>
      <c r="AW467" s="109"/>
      <c r="AX467" s="109"/>
      <c r="AY467" s="109"/>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row>
    <row r="468" spans="1:82" s="153" customFormat="1">
      <c r="A468" s="109"/>
      <c r="B468" s="109"/>
      <c r="C468" s="109"/>
      <c r="D468" s="109"/>
      <c r="E468" s="109"/>
      <c r="F468" s="103"/>
      <c r="G468" s="103"/>
      <c r="H468" s="109"/>
      <c r="I468" s="109"/>
      <c r="J468" s="109"/>
      <c r="K468" s="109"/>
      <c r="L468" s="109"/>
      <c r="M468" s="109"/>
      <c r="N468" s="149"/>
      <c r="O468" s="109"/>
      <c r="P468" s="152"/>
      <c r="Q468" s="152"/>
      <c r="R468" s="152"/>
      <c r="S468" s="152"/>
      <c r="T468" s="152"/>
      <c r="U468" s="152"/>
      <c r="V468" s="109"/>
      <c r="W468" s="109"/>
      <c r="X468" s="109"/>
      <c r="Y468" s="109"/>
      <c r="Z468" s="109"/>
      <c r="AA468" s="109"/>
      <c r="AB468" s="109"/>
      <c r="AC468" s="109"/>
      <c r="AD468" s="109"/>
      <c r="AE468" s="109"/>
      <c r="AF468" s="109"/>
      <c r="AG468" s="109"/>
      <c r="AH468" s="109"/>
      <c r="AI468" s="109"/>
      <c r="AJ468" s="109"/>
      <c r="AK468" s="109"/>
      <c r="AL468" s="109"/>
      <c r="AM468" s="109"/>
      <c r="AN468" s="109"/>
      <c r="AO468" s="109"/>
      <c r="AP468" s="109"/>
      <c r="AQ468" s="109"/>
      <c r="AR468" s="109"/>
      <c r="AS468" s="109"/>
      <c r="AT468" s="109"/>
      <c r="AU468" s="109"/>
      <c r="AV468" s="109"/>
      <c r="AW468" s="109"/>
      <c r="AX468" s="109"/>
      <c r="AY468" s="109"/>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row>
    <row r="469" spans="1:82" s="153" customFormat="1">
      <c r="A469" s="109"/>
      <c r="B469" s="109"/>
      <c r="C469" s="109"/>
      <c r="D469" s="109"/>
      <c r="E469" s="109"/>
      <c r="F469" s="103"/>
      <c r="G469" s="103"/>
      <c r="H469" s="109"/>
      <c r="I469" s="109"/>
      <c r="J469" s="109"/>
      <c r="K469" s="109"/>
      <c r="L469" s="109"/>
      <c r="M469" s="109"/>
      <c r="N469" s="149"/>
      <c r="O469" s="109"/>
      <c r="P469" s="152"/>
      <c r="Q469" s="152"/>
      <c r="R469" s="152"/>
      <c r="S469" s="152"/>
      <c r="T469" s="152"/>
      <c r="U469" s="152"/>
      <c r="V469" s="109"/>
      <c r="W469" s="109"/>
      <c r="X469" s="109"/>
      <c r="Y469" s="109"/>
      <c r="Z469" s="109"/>
      <c r="AA469" s="109"/>
      <c r="AB469" s="109"/>
      <c r="AC469" s="109"/>
      <c r="AD469" s="109"/>
      <c r="AE469" s="109"/>
      <c r="AF469" s="109"/>
      <c r="AG469" s="109"/>
      <c r="AH469" s="109"/>
      <c r="AI469" s="109"/>
      <c r="AJ469" s="109"/>
      <c r="AK469" s="109"/>
      <c r="AL469" s="109"/>
      <c r="AM469" s="109"/>
      <c r="AN469" s="109"/>
      <c r="AO469" s="109"/>
      <c r="AP469" s="109"/>
      <c r="AQ469" s="109"/>
      <c r="AR469" s="109"/>
      <c r="AS469" s="109"/>
      <c r="AT469" s="109"/>
      <c r="AU469" s="109"/>
      <c r="AV469" s="109"/>
      <c r="AW469" s="109"/>
      <c r="AX469" s="109"/>
      <c r="AY469" s="109"/>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row>
    <row r="470" spans="1:82" s="153" customFormat="1">
      <c r="A470" s="109"/>
      <c r="B470" s="109"/>
      <c r="C470" s="109"/>
      <c r="D470" s="109"/>
      <c r="E470" s="109"/>
      <c r="F470" s="103"/>
      <c r="G470" s="103"/>
      <c r="H470" s="109"/>
      <c r="I470" s="109"/>
      <c r="J470" s="109"/>
      <c r="K470" s="109"/>
      <c r="L470" s="109"/>
      <c r="M470" s="109"/>
      <c r="N470" s="149"/>
      <c r="O470" s="109"/>
      <c r="P470" s="152"/>
      <c r="Q470" s="152"/>
      <c r="R470" s="152"/>
      <c r="S470" s="152"/>
      <c r="T470" s="152"/>
      <c r="U470" s="152"/>
      <c r="V470" s="109"/>
      <c r="W470" s="109"/>
      <c r="X470" s="109"/>
      <c r="Y470" s="109"/>
      <c r="Z470" s="109"/>
      <c r="AA470" s="109"/>
      <c r="AB470" s="109"/>
      <c r="AC470" s="109"/>
      <c r="AD470" s="109"/>
      <c r="AE470" s="109"/>
      <c r="AF470" s="109"/>
      <c r="AG470" s="109"/>
      <c r="AH470" s="109"/>
      <c r="AI470" s="109"/>
      <c r="AJ470" s="109"/>
      <c r="AK470" s="109"/>
      <c r="AL470" s="109"/>
      <c r="AM470" s="109"/>
      <c r="AN470" s="109"/>
      <c r="AO470" s="109"/>
      <c r="AP470" s="109"/>
      <c r="AQ470" s="109"/>
      <c r="AR470" s="109"/>
      <c r="AS470" s="109"/>
      <c r="AT470" s="109"/>
      <c r="AU470" s="109"/>
      <c r="AV470" s="109"/>
      <c r="AW470" s="109"/>
      <c r="AX470" s="109"/>
      <c r="AY470" s="109"/>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row>
    <row r="471" spans="1:82" s="153" customFormat="1">
      <c r="A471" s="109"/>
      <c r="B471" s="109"/>
      <c r="C471" s="109"/>
      <c r="D471" s="109"/>
      <c r="E471" s="109"/>
      <c r="F471" s="103"/>
      <c r="G471" s="103"/>
      <c r="H471" s="109"/>
      <c r="I471" s="109"/>
      <c r="J471" s="109"/>
      <c r="K471" s="109"/>
      <c r="L471" s="109"/>
      <c r="M471" s="109"/>
      <c r="N471" s="149"/>
      <c r="O471" s="109"/>
      <c r="P471" s="152"/>
      <c r="Q471" s="152"/>
      <c r="R471" s="152"/>
      <c r="S471" s="152"/>
      <c r="T471" s="152"/>
      <c r="U471" s="152"/>
      <c r="V471" s="109"/>
      <c r="W471" s="109"/>
      <c r="X471" s="109"/>
      <c r="Y471" s="109"/>
      <c r="Z471" s="109"/>
      <c r="AA471" s="109"/>
      <c r="AB471" s="109"/>
      <c r="AC471" s="109"/>
      <c r="AD471" s="109"/>
      <c r="AE471" s="109"/>
      <c r="AF471" s="109"/>
      <c r="AG471" s="109"/>
      <c r="AH471" s="109"/>
      <c r="AI471" s="109"/>
      <c r="AJ471" s="109"/>
      <c r="AK471" s="109"/>
      <c r="AL471" s="109"/>
      <c r="AM471" s="109"/>
      <c r="AN471" s="109"/>
      <c r="AO471" s="109"/>
      <c r="AP471" s="109"/>
      <c r="AQ471" s="109"/>
      <c r="AR471" s="109"/>
      <c r="AS471" s="109"/>
      <c r="AT471" s="109"/>
      <c r="AU471" s="109"/>
      <c r="AV471" s="109"/>
      <c r="AW471" s="109"/>
      <c r="AX471" s="109"/>
      <c r="AY471" s="109"/>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row>
    <row r="472" spans="1:82" s="153" customFormat="1">
      <c r="A472" s="109"/>
      <c r="B472" s="109"/>
      <c r="C472" s="109"/>
      <c r="D472" s="109"/>
      <c r="E472" s="109"/>
      <c r="F472" s="103"/>
      <c r="G472" s="103"/>
      <c r="H472" s="109"/>
      <c r="I472" s="109"/>
      <c r="J472" s="109"/>
      <c r="K472" s="109"/>
      <c r="L472" s="109"/>
      <c r="M472" s="109"/>
      <c r="N472" s="149"/>
      <c r="O472" s="109"/>
      <c r="P472" s="152"/>
      <c r="Q472" s="152"/>
      <c r="R472" s="152"/>
      <c r="S472" s="152"/>
      <c r="T472" s="152"/>
      <c r="U472" s="152"/>
      <c r="V472" s="109"/>
      <c r="W472" s="109"/>
      <c r="X472" s="109"/>
      <c r="Y472" s="109"/>
      <c r="Z472" s="109"/>
      <c r="AA472" s="109"/>
      <c r="AB472" s="109"/>
      <c r="AC472" s="109"/>
      <c r="AD472" s="109"/>
      <c r="AE472" s="109"/>
      <c r="AF472" s="109"/>
      <c r="AG472" s="109"/>
      <c r="AH472" s="109"/>
      <c r="AI472" s="109"/>
      <c r="AJ472" s="109"/>
      <c r="AK472" s="109"/>
      <c r="AL472" s="109"/>
      <c r="AM472" s="109"/>
      <c r="AN472" s="109"/>
      <c r="AO472" s="109"/>
      <c r="AP472" s="109"/>
      <c r="AQ472" s="109"/>
      <c r="AR472" s="109"/>
      <c r="AS472" s="109"/>
      <c r="AT472" s="109"/>
      <c r="AU472" s="109"/>
      <c r="AV472" s="109"/>
      <c r="AW472" s="109"/>
      <c r="AX472" s="109"/>
      <c r="AY472" s="109"/>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row>
    <row r="473" spans="1:82" s="153" customFormat="1">
      <c r="A473" s="109"/>
      <c r="B473" s="109"/>
      <c r="C473" s="109"/>
      <c r="D473" s="109"/>
      <c r="E473" s="109"/>
      <c r="F473" s="103"/>
      <c r="G473" s="103"/>
      <c r="H473" s="109"/>
      <c r="I473" s="109"/>
      <c r="J473" s="109"/>
      <c r="K473" s="109"/>
      <c r="L473" s="109"/>
      <c r="M473" s="109"/>
      <c r="N473" s="149"/>
      <c r="O473" s="109"/>
      <c r="P473" s="152"/>
      <c r="Q473" s="152"/>
      <c r="R473" s="152"/>
      <c r="S473" s="152"/>
      <c r="T473" s="152"/>
      <c r="U473" s="152"/>
      <c r="V473" s="109"/>
      <c r="W473" s="109"/>
      <c r="X473" s="109"/>
      <c r="Y473" s="109"/>
      <c r="Z473" s="109"/>
      <c r="AA473" s="109"/>
      <c r="AB473" s="109"/>
      <c r="AC473" s="109"/>
      <c r="AD473" s="109"/>
      <c r="AE473" s="109"/>
      <c r="AF473" s="109"/>
      <c r="AG473" s="109"/>
      <c r="AH473" s="109"/>
      <c r="AI473" s="109"/>
      <c r="AJ473" s="109"/>
      <c r="AK473" s="109"/>
      <c r="AL473" s="109"/>
      <c r="AM473" s="109"/>
      <c r="AN473" s="109"/>
      <c r="AO473" s="109"/>
      <c r="AP473" s="109"/>
      <c r="AQ473" s="109"/>
      <c r="AR473" s="109"/>
      <c r="AS473" s="109"/>
      <c r="AT473" s="109"/>
      <c r="AU473" s="109"/>
      <c r="AV473" s="109"/>
      <c r="AW473" s="109"/>
      <c r="AX473" s="109"/>
      <c r="AY473" s="109"/>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row>
    <row r="474" spans="1:82" s="153" customFormat="1">
      <c r="A474" s="109"/>
      <c r="B474" s="109"/>
      <c r="C474" s="109"/>
      <c r="D474" s="109"/>
      <c r="E474" s="109"/>
      <c r="F474" s="103"/>
      <c r="G474" s="103"/>
      <c r="H474" s="109"/>
      <c r="I474" s="109"/>
      <c r="J474" s="109"/>
      <c r="K474" s="109"/>
      <c r="L474" s="109"/>
      <c r="M474" s="109"/>
      <c r="N474" s="149"/>
      <c r="O474" s="109"/>
      <c r="P474" s="152"/>
      <c r="Q474" s="152"/>
      <c r="R474" s="152"/>
      <c r="S474" s="152"/>
      <c r="T474" s="152"/>
      <c r="U474" s="152"/>
      <c r="V474" s="109"/>
      <c r="W474" s="109"/>
      <c r="X474" s="109"/>
      <c r="Y474" s="109"/>
      <c r="Z474" s="109"/>
      <c r="AA474" s="109"/>
      <c r="AB474" s="109"/>
      <c r="AC474" s="109"/>
      <c r="AD474" s="109"/>
      <c r="AE474" s="109"/>
      <c r="AF474" s="109"/>
      <c r="AG474" s="109"/>
      <c r="AH474" s="109"/>
      <c r="AI474" s="109"/>
      <c r="AJ474" s="109"/>
      <c r="AK474" s="109"/>
      <c r="AL474" s="109"/>
      <c r="AM474" s="109"/>
      <c r="AN474" s="109"/>
      <c r="AO474" s="109"/>
      <c r="AP474" s="109"/>
      <c r="AQ474" s="109"/>
      <c r="AR474" s="109"/>
      <c r="AS474" s="109"/>
      <c r="AT474" s="109"/>
      <c r="AU474" s="109"/>
      <c r="AV474" s="109"/>
      <c r="AW474" s="109"/>
      <c r="AX474" s="109"/>
      <c r="AY474" s="109"/>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row>
    <row r="475" spans="1:82" s="153" customFormat="1">
      <c r="A475" s="109"/>
      <c r="B475" s="109"/>
      <c r="C475" s="109"/>
      <c r="D475" s="109"/>
      <c r="E475" s="109"/>
      <c r="F475" s="103"/>
      <c r="G475" s="103"/>
      <c r="H475" s="109"/>
      <c r="I475" s="109"/>
      <c r="J475" s="109"/>
      <c r="K475" s="109"/>
      <c r="L475" s="109"/>
      <c r="M475" s="109"/>
      <c r="N475" s="149"/>
      <c r="O475" s="109"/>
      <c r="P475" s="152"/>
      <c r="Q475" s="152"/>
      <c r="R475" s="152"/>
      <c r="S475" s="152"/>
      <c r="T475" s="152"/>
      <c r="U475" s="152"/>
      <c r="V475" s="109"/>
      <c r="W475" s="109"/>
      <c r="X475" s="109"/>
      <c r="Y475" s="109"/>
      <c r="Z475" s="109"/>
      <c r="AA475" s="109"/>
      <c r="AB475" s="109"/>
      <c r="AC475" s="109"/>
      <c r="AD475" s="109"/>
      <c r="AE475" s="109"/>
      <c r="AF475" s="109"/>
      <c r="AG475" s="109"/>
      <c r="AH475" s="109"/>
      <c r="AI475" s="109"/>
      <c r="AJ475" s="109"/>
      <c r="AK475" s="109"/>
      <c r="AL475" s="109"/>
      <c r="AM475" s="109"/>
      <c r="AN475" s="109"/>
      <c r="AO475" s="109"/>
      <c r="AP475" s="109"/>
      <c r="AQ475" s="109"/>
      <c r="AR475" s="109"/>
      <c r="AS475" s="109"/>
      <c r="AT475" s="109"/>
      <c r="AU475" s="109"/>
      <c r="AV475" s="109"/>
      <c r="AW475" s="109"/>
      <c r="AX475" s="109"/>
      <c r="AY475" s="109"/>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row>
    <row r="476" spans="1:82" s="153" customFormat="1">
      <c r="A476" s="109"/>
      <c r="B476" s="109"/>
      <c r="C476" s="109"/>
      <c r="D476" s="109"/>
      <c r="E476" s="109"/>
      <c r="F476" s="103"/>
      <c r="G476" s="103"/>
      <c r="H476" s="109"/>
      <c r="I476" s="109"/>
      <c r="J476" s="109"/>
      <c r="K476" s="109"/>
      <c r="L476" s="109"/>
      <c r="M476" s="109"/>
      <c r="N476" s="149"/>
      <c r="O476" s="109"/>
      <c r="P476" s="152"/>
      <c r="Q476" s="152"/>
      <c r="R476" s="152"/>
      <c r="S476" s="152"/>
      <c r="T476" s="152"/>
      <c r="U476" s="152"/>
      <c r="V476" s="109"/>
      <c r="W476" s="109"/>
      <c r="X476" s="109"/>
      <c r="Y476" s="109"/>
      <c r="Z476" s="109"/>
      <c r="AA476" s="109"/>
      <c r="AB476" s="109"/>
      <c r="AC476" s="109"/>
      <c r="AD476" s="109"/>
      <c r="AE476" s="109"/>
      <c r="AF476" s="109"/>
      <c r="AG476" s="109"/>
      <c r="AH476" s="109"/>
      <c r="AI476" s="109"/>
      <c r="AJ476" s="109"/>
      <c r="AK476" s="109"/>
      <c r="AL476" s="109"/>
      <c r="AM476" s="109"/>
      <c r="AN476" s="109"/>
      <c r="AO476" s="109"/>
      <c r="AP476" s="109"/>
      <c r="AQ476" s="109"/>
      <c r="AR476" s="109"/>
      <c r="AS476" s="109"/>
      <c r="AT476" s="109"/>
      <c r="AU476" s="109"/>
      <c r="AV476" s="109"/>
      <c r="AW476" s="109"/>
      <c r="AX476" s="109"/>
      <c r="AY476" s="109"/>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row>
    <row r="477" spans="1:82" s="153" customFormat="1">
      <c r="A477" s="109"/>
      <c r="B477" s="109"/>
      <c r="C477" s="109"/>
      <c r="D477" s="109"/>
      <c r="E477" s="109"/>
      <c r="F477" s="103"/>
      <c r="G477" s="103"/>
      <c r="H477" s="109"/>
      <c r="I477" s="109"/>
      <c r="J477" s="109"/>
      <c r="K477" s="109"/>
      <c r="L477" s="109"/>
      <c r="M477" s="109"/>
      <c r="N477" s="149"/>
      <c r="O477" s="109"/>
      <c r="P477" s="152"/>
      <c r="Q477" s="152"/>
      <c r="R477" s="152"/>
      <c r="S477" s="152"/>
      <c r="T477" s="152"/>
      <c r="U477" s="152"/>
      <c r="V477" s="109"/>
      <c r="W477" s="109"/>
      <c r="X477" s="109"/>
      <c r="Y477" s="109"/>
      <c r="Z477" s="109"/>
      <c r="AA477" s="109"/>
      <c r="AB477" s="109"/>
      <c r="AC477" s="109"/>
      <c r="AD477" s="109"/>
      <c r="AE477" s="109"/>
      <c r="AF477" s="109"/>
      <c r="AG477" s="109"/>
      <c r="AH477" s="109"/>
      <c r="AI477" s="109"/>
      <c r="AJ477" s="109"/>
      <c r="AK477" s="109"/>
      <c r="AL477" s="109"/>
      <c r="AM477" s="109"/>
      <c r="AN477" s="109"/>
      <c r="AO477" s="109"/>
      <c r="AP477" s="109"/>
      <c r="AQ477" s="109"/>
      <c r="AR477" s="109"/>
      <c r="AS477" s="109"/>
      <c r="AT477" s="109"/>
      <c r="AU477" s="109"/>
      <c r="AV477" s="109"/>
      <c r="AW477" s="109"/>
      <c r="AX477" s="109"/>
      <c r="AY477" s="109"/>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row>
    <row r="478" spans="1:82" s="153" customFormat="1">
      <c r="A478" s="109"/>
      <c r="B478" s="109"/>
      <c r="C478" s="109"/>
      <c r="D478" s="109"/>
      <c r="E478" s="109"/>
      <c r="F478" s="103"/>
      <c r="G478" s="103"/>
      <c r="H478" s="109"/>
      <c r="I478" s="109"/>
      <c r="J478" s="109"/>
      <c r="K478" s="109"/>
      <c r="L478" s="109"/>
      <c r="M478" s="109"/>
      <c r="N478" s="149"/>
      <c r="O478" s="109"/>
      <c r="P478" s="152"/>
      <c r="Q478" s="152"/>
      <c r="R478" s="152"/>
      <c r="S478" s="152"/>
      <c r="T478" s="152"/>
      <c r="U478" s="152"/>
      <c r="V478" s="109"/>
      <c r="W478" s="109"/>
      <c r="X478" s="109"/>
      <c r="Y478" s="109"/>
      <c r="Z478" s="109"/>
      <c r="AA478" s="109"/>
      <c r="AB478" s="109"/>
      <c r="AC478" s="109"/>
      <c r="AD478" s="109"/>
      <c r="AE478" s="109"/>
      <c r="AF478" s="109"/>
      <c r="AG478" s="109"/>
      <c r="AH478" s="109"/>
      <c r="AI478" s="109"/>
      <c r="AJ478" s="109"/>
      <c r="AK478" s="109"/>
      <c r="AL478" s="109"/>
      <c r="AM478" s="109"/>
      <c r="AN478" s="109"/>
      <c r="AO478" s="109"/>
      <c r="AP478" s="109"/>
      <c r="AQ478" s="109"/>
      <c r="AR478" s="109"/>
      <c r="AS478" s="109"/>
      <c r="AT478" s="109"/>
      <c r="AU478" s="109"/>
      <c r="AV478" s="109"/>
      <c r="AW478" s="109"/>
      <c r="AX478" s="109"/>
      <c r="AY478" s="109"/>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row>
    <row r="479" spans="1:82" s="153" customFormat="1">
      <c r="A479" s="109"/>
      <c r="B479" s="109"/>
      <c r="C479" s="109"/>
      <c r="D479" s="109"/>
      <c r="E479" s="109"/>
      <c r="F479" s="103"/>
      <c r="G479" s="103"/>
      <c r="H479" s="109"/>
      <c r="I479" s="109"/>
      <c r="J479" s="109"/>
      <c r="K479" s="109"/>
      <c r="L479" s="109"/>
      <c r="M479" s="109"/>
      <c r="N479" s="149"/>
      <c r="O479" s="109"/>
      <c r="P479" s="152"/>
      <c r="Q479" s="152"/>
      <c r="R479" s="152"/>
      <c r="S479" s="152"/>
      <c r="T479" s="152"/>
      <c r="U479" s="152"/>
      <c r="V479" s="109"/>
      <c r="W479" s="109"/>
      <c r="X479" s="109"/>
      <c r="Y479" s="109"/>
      <c r="Z479" s="109"/>
      <c r="AA479" s="109"/>
      <c r="AB479" s="109"/>
      <c r="AC479" s="109"/>
      <c r="AD479" s="109"/>
      <c r="AE479" s="109"/>
      <c r="AF479" s="109"/>
      <c r="AG479" s="109"/>
      <c r="AH479" s="109"/>
      <c r="AI479" s="109"/>
      <c r="AJ479" s="109"/>
      <c r="AK479" s="109"/>
      <c r="AL479" s="109"/>
      <c r="AM479" s="109"/>
      <c r="AN479" s="109"/>
      <c r="AO479" s="109"/>
      <c r="AP479" s="109"/>
      <c r="AQ479" s="109"/>
      <c r="AR479" s="109"/>
      <c r="AS479" s="109"/>
      <c r="AT479" s="109"/>
      <c r="AU479" s="109"/>
      <c r="AV479" s="109"/>
      <c r="AW479" s="109"/>
      <c r="AX479" s="109"/>
      <c r="AY479" s="109"/>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row>
    <row r="480" spans="1:82" s="153" customFormat="1">
      <c r="A480" s="109"/>
      <c r="B480" s="109"/>
      <c r="C480" s="109"/>
      <c r="D480" s="109"/>
      <c r="E480" s="109"/>
      <c r="F480" s="103"/>
      <c r="G480" s="103"/>
      <c r="H480" s="109"/>
      <c r="I480" s="109"/>
      <c r="J480" s="109"/>
      <c r="K480" s="109"/>
      <c r="L480" s="109"/>
      <c r="M480" s="109"/>
      <c r="N480" s="149"/>
      <c r="O480" s="109"/>
      <c r="P480" s="152"/>
      <c r="Q480" s="152"/>
      <c r="R480" s="152"/>
      <c r="S480" s="152"/>
      <c r="T480" s="152"/>
      <c r="U480" s="152"/>
      <c r="V480" s="109"/>
      <c r="W480" s="109"/>
      <c r="X480" s="109"/>
      <c r="Y480" s="109"/>
      <c r="Z480" s="109"/>
      <c r="AA480" s="109"/>
      <c r="AB480" s="109"/>
      <c r="AC480" s="109"/>
      <c r="AD480" s="109"/>
      <c r="AE480" s="109"/>
      <c r="AF480" s="109"/>
      <c r="AG480" s="109"/>
      <c r="AH480" s="109"/>
      <c r="AI480" s="109"/>
      <c r="AJ480" s="109"/>
      <c r="AK480" s="109"/>
      <c r="AL480" s="109"/>
      <c r="AM480" s="109"/>
      <c r="AN480" s="109"/>
      <c r="AO480" s="109"/>
      <c r="AP480" s="109"/>
      <c r="AQ480" s="109"/>
      <c r="AR480" s="109"/>
      <c r="AS480" s="109"/>
      <c r="AT480" s="109"/>
      <c r="AU480" s="109"/>
      <c r="AV480" s="109"/>
      <c r="AW480" s="109"/>
      <c r="AX480" s="109"/>
      <c r="AY480" s="109"/>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row>
    <row r="481" spans="1:82" s="153" customFormat="1">
      <c r="A481" s="109"/>
      <c r="B481" s="109"/>
      <c r="C481" s="109"/>
      <c r="D481" s="109"/>
      <c r="E481" s="109"/>
      <c r="F481" s="103"/>
      <c r="G481" s="103"/>
      <c r="H481" s="109"/>
      <c r="I481" s="109"/>
      <c r="J481" s="109"/>
      <c r="K481" s="109"/>
      <c r="L481" s="109"/>
      <c r="M481" s="109"/>
      <c r="N481" s="149"/>
      <c r="O481" s="109"/>
      <c r="P481" s="152"/>
      <c r="Q481" s="152"/>
      <c r="R481" s="152"/>
      <c r="S481" s="152"/>
      <c r="T481" s="152"/>
      <c r="U481" s="152"/>
      <c r="V481" s="109"/>
      <c r="W481" s="109"/>
      <c r="X481" s="109"/>
      <c r="Y481" s="109"/>
      <c r="Z481" s="109"/>
      <c r="AA481" s="109"/>
      <c r="AB481" s="109"/>
      <c r="AC481" s="109"/>
      <c r="AD481" s="109"/>
      <c r="AE481" s="109"/>
      <c r="AF481" s="109"/>
      <c r="AG481" s="109"/>
      <c r="AH481" s="109"/>
      <c r="AI481" s="109"/>
      <c r="AJ481" s="109"/>
      <c r="AK481" s="109"/>
      <c r="AL481" s="109"/>
      <c r="AM481" s="109"/>
      <c r="AN481" s="109"/>
      <c r="AO481" s="109"/>
      <c r="AP481" s="109"/>
      <c r="AQ481" s="109"/>
      <c r="AR481" s="109"/>
      <c r="AS481" s="109"/>
      <c r="AT481" s="109"/>
      <c r="AU481" s="109"/>
      <c r="AV481" s="109"/>
      <c r="AW481" s="109"/>
      <c r="AX481" s="109"/>
      <c r="AY481" s="109"/>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row>
    <row r="482" spans="1:82" s="153" customFormat="1">
      <c r="A482" s="109"/>
      <c r="B482" s="109"/>
      <c r="C482" s="109"/>
      <c r="D482" s="109"/>
      <c r="E482" s="109"/>
      <c r="F482" s="103"/>
      <c r="G482" s="103"/>
      <c r="H482" s="109"/>
      <c r="I482" s="109"/>
      <c r="J482" s="109"/>
      <c r="K482" s="109"/>
      <c r="L482" s="109"/>
      <c r="M482" s="109"/>
      <c r="N482" s="149"/>
      <c r="O482" s="109"/>
      <c r="P482" s="152"/>
      <c r="Q482" s="152"/>
      <c r="R482" s="152"/>
      <c r="S482" s="152"/>
      <c r="T482" s="152"/>
      <c r="U482" s="152"/>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09"/>
      <c r="AY482" s="109"/>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row>
    <row r="483" spans="1:82" s="153" customFormat="1">
      <c r="A483" s="109"/>
      <c r="B483" s="109"/>
      <c r="C483" s="109"/>
      <c r="D483" s="109"/>
      <c r="E483" s="109"/>
      <c r="F483" s="103"/>
      <c r="G483" s="103"/>
      <c r="H483" s="109"/>
      <c r="I483" s="109"/>
      <c r="J483" s="109"/>
      <c r="K483" s="109"/>
      <c r="L483" s="109"/>
      <c r="M483" s="109"/>
      <c r="N483" s="149"/>
      <c r="O483" s="109"/>
      <c r="P483" s="152"/>
      <c r="Q483" s="152"/>
      <c r="R483" s="152"/>
      <c r="S483" s="152"/>
      <c r="T483" s="152"/>
      <c r="U483" s="152"/>
      <c r="V483" s="109"/>
      <c r="W483" s="109"/>
      <c r="X483" s="109"/>
      <c r="Y483" s="109"/>
      <c r="Z483" s="109"/>
      <c r="AA483" s="109"/>
      <c r="AB483" s="109"/>
      <c r="AC483" s="109"/>
      <c r="AD483" s="109"/>
      <c r="AE483" s="109"/>
      <c r="AF483" s="109"/>
      <c r="AG483" s="109"/>
      <c r="AH483" s="109"/>
      <c r="AI483" s="109"/>
      <c r="AJ483" s="109"/>
      <c r="AK483" s="109"/>
      <c r="AL483" s="109"/>
      <c r="AM483" s="109"/>
      <c r="AN483" s="109"/>
      <c r="AO483" s="109"/>
      <c r="AP483" s="109"/>
      <c r="AQ483" s="109"/>
      <c r="AR483" s="109"/>
      <c r="AS483" s="109"/>
      <c r="AT483" s="109"/>
      <c r="AU483" s="109"/>
      <c r="AV483" s="109"/>
      <c r="AW483" s="109"/>
      <c r="AX483" s="109"/>
      <c r="AY483" s="109"/>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row>
    <row r="484" spans="1:82" s="153" customFormat="1">
      <c r="A484" s="109"/>
      <c r="B484" s="109"/>
      <c r="C484" s="109"/>
      <c r="D484" s="109"/>
      <c r="E484" s="109"/>
      <c r="F484" s="103"/>
      <c r="G484" s="103"/>
      <c r="H484" s="109"/>
      <c r="I484" s="109"/>
      <c r="J484" s="109"/>
      <c r="K484" s="109"/>
      <c r="L484" s="109"/>
      <c r="M484" s="109"/>
      <c r="N484" s="149"/>
      <c r="O484" s="109"/>
      <c r="P484" s="152"/>
      <c r="Q484" s="152"/>
      <c r="R484" s="152"/>
      <c r="S484" s="152"/>
      <c r="T484" s="152"/>
      <c r="U484" s="152"/>
      <c r="V484" s="109"/>
      <c r="W484" s="109"/>
      <c r="X484" s="109"/>
      <c r="Y484" s="109"/>
      <c r="Z484" s="109"/>
      <c r="AA484" s="109"/>
      <c r="AB484" s="109"/>
      <c r="AC484" s="109"/>
      <c r="AD484" s="109"/>
      <c r="AE484" s="109"/>
      <c r="AF484" s="109"/>
      <c r="AG484" s="109"/>
      <c r="AH484" s="109"/>
      <c r="AI484" s="109"/>
      <c r="AJ484" s="109"/>
      <c r="AK484" s="109"/>
      <c r="AL484" s="109"/>
      <c r="AM484" s="109"/>
      <c r="AN484" s="109"/>
      <c r="AO484" s="109"/>
      <c r="AP484" s="109"/>
      <c r="AQ484" s="109"/>
      <c r="AR484" s="109"/>
      <c r="AS484" s="109"/>
      <c r="AT484" s="109"/>
      <c r="AU484" s="109"/>
      <c r="AV484" s="109"/>
      <c r="AW484" s="109"/>
      <c r="AX484" s="109"/>
      <c r="AY484" s="109"/>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row>
    <row r="485" spans="1:82" s="153" customFormat="1">
      <c r="A485" s="109"/>
      <c r="B485" s="109"/>
      <c r="C485" s="109"/>
      <c r="D485" s="109"/>
      <c r="E485" s="109"/>
      <c r="F485" s="103"/>
      <c r="G485" s="103"/>
      <c r="H485" s="109"/>
      <c r="I485" s="109"/>
      <c r="J485" s="109"/>
      <c r="K485" s="109"/>
      <c r="L485" s="109"/>
      <c r="M485" s="109"/>
      <c r="N485" s="149"/>
      <c r="O485" s="109"/>
      <c r="P485" s="152"/>
      <c r="Q485" s="152"/>
      <c r="R485" s="152"/>
      <c r="S485" s="152"/>
      <c r="T485" s="152"/>
      <c r="U485" s="152"/>
      <c r="V485" s="109"/>
      <c r="W485" s="109"/>
      <c r="X485" s="109"/>
      <c r="Y485" s="109"/>
      <c r="Z485" s="109"/>
      <c r="AA485" s="109"/>
      <c r="AB485" s="109"/>
      <c r="AC485" s="109"/>
      <c r="AD485" s="109"/>
      <c r="AE485" s="109"/>
      <c r="AF485" s="109"/>
      <c r="AG485" s="109"/>
      <c r="AH485" s="109"/>
      <c r="AI485" s="109"/>
      <c r="AJ485" s="109"/>
      <c r="AK485" s="109"/>
      <c r="AL485" s="109"/>
      <c r="AM485" s="109"/>
      <c r="AN485" s="109"/>
      <c r="AO485" s="109"/>
      <c r="AP485" s="109"/>
      <c r="AQ485" s="109"/>
      <c r="AR485" s="109"/>
      <c r="AS485" s="109"/>
      <c r="AT485" s="109"/>
      <c r="AU485" s="109"/>
      <c r="AV485" s="109"/>
      <c r="AW485" s="109"/>
      <c r="AX485" s="109"/>
      <c r="AY485" s="109"/>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row>
    <row r="486" spans="1:82" s="153" customFormat="1">
      <c r="A486" s="109"/>
      <c r="B486" s="109"/>
      <c r="C486" s="109"/>
      <c r="D486" s="109"/>
      <c r="E486" s="109"/>
      <c r="F486" s="103"/>
      <c r="G486" s="103"/>
      <c r="H486" s="109"/>
      <c r="I486" s="109"/>
      <c r="J486" s="109"/>
      <c r="K486" s="109"/>
      <c r="L486" s="109"/>
      <c r="M486" s="109"/>
      <c r="N486" s="149"/>
      <c r="O486" s="109"/>
      <c r="P486" s="152"/>
      <c r="Q486" s="152"/>
      <c r="R486" s="152"/>
      <c r="S486" s="152"/>
      <c r="T486" s="152"/>
      <c r="U486" s="152"/>
      <c r="V486" s="109"/>
      <c r="W486" s="109"/>
      <c r="X486" s="109"/>
      <c r="Y486" s="109"/>
      <c r="Z486" s="109"/>
      <c r="AA486" s="109"/>
      <c r="AB486" s="109"/>
      <c r="AC486" s="109"/>
      <c r="AD486" s="109"/>
      <c r="AE486" s="109"/>
      <c r="AF486" s="109"/>
      <c r="AG486" s="109"/>
      <c r="AH486" s="109"/>
      <c r="AI486" s="109"/>
      <c r="AJ486" s="109"/>
      <c r="AK486" s="109"/>
      <c r="AL486" s="109"/>
      <c r="AM486" s="109"/>
      <c r="AN486" s="109"/>
      <c r="AO486" s="109"/>
      <c r="AP486" s="109"/>
      <c r="AQ486" s="109"/>
      <c r="AR486" s="109"/>
      <c r="AS486" s="109"/>
      <c r="AT486" s="109"/>
      <c r="AU486" s="109"/>
      <c r="AV486" s="109"/>
      <c r="AW486" s="109"/>
      <c r="AX486" s="109"/>
      <c r="AY486" s="109"/>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row>
    <row r="487" spans="1:82" s="153" customFormat="1">
      <c r="A487" s="109"/>
      <c r="B487" s="109"/>
      <c r="C487" s="109"/>
      <c r="D487" s="109"/>
      <c r="E487" s="109"/>
      <c r="F487" s="103"/>
      <c r="G487" s="103"/>
      <c r="H487" s="109"/>
      <c r="I487" s="109"/>
      <c r="J487" s="109"/>
      <c r="K487" s="109"/>
      <c r="L487" s="109"/>
      <c r="M487" s="109"/>
      <c r="N487" s="149"/>
      <c r="O487" s="109"/>
      <c r="P487" s="152"/>
      <c r="Q487" s="152"/>
      <c r="R487" s="152"/>
      <c r="S487" s="152"/>
      <c r="T487" s="152"/>
      <c r="U487" s="152"/>
      <c r="V487" s="109"/>
      <c r="W487" s="109"/>
      <c r="X487" s="109"/>
      <c r="Y487" s="109"/>
      <c r="Z487" s="109"/>
      <c r="AA487" s="109"/>
      <c r="AB487" s="109"/>
      <c r="AC487" s="109"/>
      <c r="AD487" s="109"/>
      <c r="AE487" s="109"/>
      <c r="AF487" s="109"/>
      <c r="AG487" s="109"/>
      <c r="AH487" s="109"/>
      <c r="AI487" s="109"/>
      <c r="AJ487" s="109"/>
      <c r="AK487" s="109"/>
      <c r="AL487" s="109"/>
      <c r="AM487" s="109"/>
      <c r="AN487" s="109"/>
      <c r="AO487" s="109"/>
      <c r="AP487" s="109"/>
      <c r="AQ487" s="109"/>
      <c r="AR487" s="109"/>
      <c r="AS487" s="109"/>
      <c r="AT487" s="109"/>
      <c r="AU487" s="109"/>
      <c r="AV487" s="109"/>
      <c r="AW487" s="109"/>
      <c r="AX487" s="109"/>
      <c r="AY487" s="109"/>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row>
    <row r="488" spans="1:82" s="153" customFormat="1">
      <c r="A488" s="109"/>
      <c r="B488" s="109"/>
      <c r="C488" s="109"/>
      <c r="D488" s="109"/>
      <c r="E488" s="109"/>
      <c r="F488" s="103"/>
      <c r="G488" s="103"/>
      <c r="H488" s="109"/>
      <c r="I488" s="109"/>
      <c r="J488" s="109"/>
      <c r="K488" s="109"/>
      <c r="L488" s="109"/>
      <c r="M488" s="109"/>
      <c r="N488" s="149"/>
      <c r="O488" s="109"/>
      <c r="P488" s="152"/>
      <c r="Q488" s="152"/>
      <c r="R488" s="152"/>
      <c r="S488" s="152"/>
      <c r="T488" s="152"/>
      <c r="U488" s="152"/>
      <c r="V488" s="109"/>
      <c r="W488" s="109"/>
      <c r="X488" s="109"/>
      <c r="Y488" s="109"/>
      <c r="Z488" s="109"/>
      <c r="AA488" s="109"/>
      <c r="AB488" s="109"/>
      <c r="AC488" s="109"/>
      <c r="AD488" s="109"/>
      <c r="AE488" s="109"/>
      <c r="AF488" s="109"/>
      <c r="AG488" s="109"/>
      <c r="AH488" s="109"/>
      <c r="AI488" s="109"/>
      <c r="AJ488" s="109"/>
      <c r="AK488" s="109"/>
      <c r="AL488" s="109"/>
      <c r="AM488" s="109"/>
      <c r="AN488" s="109"/>
      <c r="AO488" s="109"/>
      <c r="AP488" s="109"/>
      <c r="AQ488" s="109"/>
      <c r="AR488" s="109"/>
      <c r="AS488" s="109"/>
      <c r="AT488" s="109"/>
      <c r="AU488" s="109"/>
      <c r="AV488" s="109"/>
      <c r="AW488" s="109"/>
      <c r="AX488" s="109"/>
      <c r="AY488" s="109"/>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row>
    <row r="489" spans="1:82" s="153" customFormat="1">
      <c r="A489" s="109"/>
      <c r="B489" s="109"/>
      <c r="C489" s="109"/>
      <c r="D489" s="109"/>
      <c r="E489" s="109"/>
      <c r="F489" s="103"/>
      <c r="G489" s="103"/>
      <c r="H489" s="109"/>
      <c r="I489" s="109"/>
      <c r="J489" s="109"/>
      <c r="K489" s="109"/>
      <c r="L489" s="109"/>
      <c r="M489" s="109"/>
      <c r="N489" s="149"/>
      <c r="O489" s="109"/>
      <c r="P489" s="152"/>
      <c r="Q489" s="152"/>
      <c r="R489" s="152"/>
      <c r="S489" s="152"/>
      <c r="T489" s="152"/>
      <c r="U489" s="152"/>
      <c r="V489" s="109"/>
      <c r="W489" s="109"/>
      <c r="X489" s="109"/>
      <c r="Y489" s="109"/>
      <c r="Z489" s="109"/>
      <c r="AA489" s="109"/>
      <c r="AB489" s="109"/>
      <c r="AC489" s="109"/>
      <c r="AD489" s="109"/>
      <c r="AE489" s="109"/>
      <c r="AF489" s="109"/>
      <c r="AG489" s="109"/>
      <c r="AH489" s="109"/>
      <c r="AI489" s="109"/>
      <c r="AJ489" s="109"/>
      <c r="AK489" s="109"/>
      <c r="AL489" s="109"/>
      <c r="AM489" s="109"/>
      <c r="AN489" s="109"/>
      <c r="AO489" s="109"/>
      <c r="AP489" s="109"/>
      <c r="AQ489" s="109"/>
      <c r="AR489" s="109"/>
      <c r="AS489" s="109"/>
      <c r="AT489" s="109"/>
      <c r="AU489" s="109"/>
      <c r="AV489" s="109"/>
      <c r="AW489" s="109"/>
      <c r="AX489" s="109"/>
      <c r="AY489" s="109"/>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row>
    <row r="490" spans="1:82" s="153" customFormat="1">
      <c r="A490" s="109"/>
      <c r="B490" s="109"/>
      <c r="C490" s="109"/>
      <c r="D490" s="109"/>
      <c r="E490" s="109"/>
      <c r="F490" s="103"/>
      <c r="G490" s="103"/>
      <c r="H490" s="109"/>
      <c r="I490" s="109"/>
      <c r="J490" s="109"/>
      <c r="K490" s="109"/>
      <c r="L490" s="109"/>
      <c r="M490" s="109"/>
      <c r="N490" s="149"/>
      <c r="O490" s="109"/>
      <c r="P490" s="152"/>
      <c r="Q490" s="152"/>
      <c r="R490" s="152"/>
      <c r="S490" s="152"/>
      <c r="T490" s="152"/>
      <c r="U490" s="152"/>
      <c r="V490" s="109"/>
      <c r="W490" s="109"/>
      <c r="X490" s="109"/>
      <c r="Y490" s="109"/>
      <c r="Z490" s="109"/>
      <c r="AA490" s="109"/>
      <c r="AB490" s="109"/>
      <c r="AC490" s="109"/>
      <c r="AD490" s="109"/>
      <c r="AE490" s="109"/>
      <c r="AF490" s="109"/>
      <c r="AG490" s="109"/>
      <c r="AH490" s="109"/>
      <c r="AI490" s="109"/>
      <c r="AJ490" s="109"/>
      <c r="AK490" s="109"/>
      <c r="AL490" s="109"/>
      <c r="AM490" s="109"/>
      <c r="AN490" s="109"/>
      <c r="AO490" s="109"/>
      <c r="AP490" s="109"/>
      <c r="AQ490" s="109"/>
      <c r="AR490" s="109"/>
      <c r="AS490" s="109"/>
      <c r="AT490" s="109"/>
      <c r="AU490" s="109"/>
      <c r="AV490" s="109"/>
      <c r="AW490" s="109"/>
      <c r="AX490" s="109"/>
      <c r="AY490" s="109"/>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row>
    <row r="491" spans="1:82" s="153" customFormat="1">
      <c r="A491" s="109"/>
      <c r="B491" s="109"/>
      <c r="C491" s="109"/>
      <c r="D491" s="109"/>
      <c r="E491" s="109"/>
      <c r="F491" s="103"/>
      <c r="G491" s="103"/>
      <c r="H491" s="109"/>
      <c r="I491" s="109"/>
      <c r="J491" s="109"/>
      <c r="K491" s="109"/>
      <c r="L491" s="109"/>
      <c r="M491" s="109"/>
      <c r="N491" s="149"/>
      <c r="O491" s="109"/>
      <c r="P491" s="152"/>
      <c r="Q491" s="152"/>
      <c r="R491" s="152"/>
      <c r="S491" s="152"/>
      <c r="T491" s="152"/>
      <c r="U491" s="152"/>
      <c r="V491" s="109"/>
      <c r="W491" s="109"/>
      <c r="X491" s="109"/>
      <c r="Y491" s="109"/>
      <c r="Z491" s="109"/>
      <c r="AA491" s="109"/>
      <c r="AB491" s="109"/>
      <c r="AC491" s="109"/>
      <c r="AD491" s="109"/>
      <c r="AE491" s="109"/>
      <c r="AF491" s="109"/>
      <c r="AG491" s="109"/>
      <c r="AH491" s="109"/>
      <c r="AI491" s="109"/>
      <c r="AJ491" s="109"/>
      <c r="AK491" s="109"/>
      <c r="AL491" s="109"/>
      <c r="AM491" s="109"/>
      <c r="AN491" s="109"/>
      <c r="AO491" s="109"/>
      <c r="AP491" s="109"/>
      <c r="AQ491" s="109"/>
      <c r="AR491" s="109"/>
      <c r="AS491" s="109"/>
      <c r="AT491" s="109"/>
      <c r="AU491" s="109"/>
      <c r="AV491" s="109"/>
      <c r="AW491" s="109"/>
      <c r="AX491" s="109"/>
      <c r="AY491" s="109"/>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row>
    <row r="492" spans="1:82" s="153" customFormat="1">
      <c r="A492" s="109"/>
      <c r="B492" s="109"/>
      <c r="C492" s="109"/>
      <c r="D492" s="109"/>
      <c r="E492" s="109"/>
      <c r="F492" s="103"/>
      <c r="G492" s="103"/>
      <c r="H492" s="109"/>
      <c r="I492" s="109"/>
      <c r="J492" s="109"/>
      <c r="K492" s="109"/>
      <c r="L492" s="109"/>
      <c r="M492" s="109"/>
      <c r="N492" s="149"/>
      <c r="O492" s="109"/>
      <c r="P492" s="152"/>
      <c r="Q492" s="152"/>
      <c r="R492" s="152"/>
      <c r="S492" s="152"/>
      <c r="T492" s="152"/>
      <c r="U492" s="152"/>
      <c r="V492" s="109"/>
      <c r="W492" s="109"/>
      <c r="X492" s="109"/>
      <c r="Y492" s="109"/>
      <c r="Z492" s="109"/>
      <c r="AA492" s="109"/>
      <c r="AB492" s="109"/>
      <c r="AC492" s="109"/>
      <c r="AD492" s="109"/>
      <c r="AE492" s="109"/>
      <c r="AF492" s="109"/>
      <c r="AG492" s="109"/>
      <c r="AH492" s="109"/>
      <c r="AI492" s="109"/>
      <c r="AJ492" s="109"/>
      <c r="AK492" s="109"/>
      <c r="AL492" s="109"/>
      <c r="AM492" s="109"/>
      <c r="AN492" s="109"/>
      <c r="AO492" s="109"/>
      <c r="AP492" s="109"/>
      <c r="AQ492" s="109"/>
      <c r="AR492" s="109"/>
      <c r="AS492" s="109"/>
      <c r="AT492" s="109"/>
      <c r="AU492" s="109"/>
      <c r="AV492" s="109"/>
      <c r="AW492" s="109"/>
      <c r="AX492" s="109"/>
      <c r="AY492" s="109"/>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row>
    <row r="493" spans="1:82" s="153" customFormat="1">
      <c r="A493" s="109"/>
      <c r="B493" s="109"/>
      <c r="C493" s="109"/>
      <c r="D493" s="109"/>
      <c r="E493" s="109"/>
      <c r="F493" s="103"/>
      <c r="G493" s="103"/>
      <c r="H493" s="109"/>
      <c r="I493" s="109"/>
      <c r="J493" s="109"/>
      <c r="K493" s="109"/>
      <c r="L493" s="109"/>
      <c r="M493" s="109"/>
      <c r="N493" s="149"/>
      <c r="O493" s="109"/>
      <c r="P493" s="152"/>
      <c r="Q493" s="152"/>
      <c r="R493" s="152"/>
      <c r="S493" s="152"/>
      <c r="T493" s="152"/>
      <c r="U493" s="152"/>
      <c r="V493" s="109"/>
      <c r="W493" s="109"/>
      <c r="X493" s="109"/>
      <c r="Y493" s="109"/>
      <c r="Z493" s="109"/>
      <c r="AA493" s="109"/>
      <c r="AB493" s="109"/>
      <c r="AC493" s="109"/>
      <c r="AD493" s="109"/>
      <c r="AE493" s="109"/>
      <c r="AF493" s="109"/>
      <c r="AG493" s="109"/>
      <c r="AH493" s="109"/>
      <c r="AI493" s="109"/>
      <c r="AJ493" s="109"/>
      <c r="AK493" s="109"/>
      <c r="AL493" s="109"/>
      <c r="AM493" s="109"/>
      <c r="AN493" s="109"/>
      <c r="AO493" s="109"/>
      <c r="AP493" s="109"/>
      <c r="AQ493" s="109"/>
      <c r="AR493" s="109"/>
      <c r="AS493" s="109"/>
      <c r="AT493" s="109"/>
      <c r="AU493" s="109"/>
      <c r="AV493" s="109"/>
      <c r="AW493" s="109"/>
      <c r="AX493" s="109"/>
      <c r="AY493" s="109"/>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row>
    <row r="494" spans="1:82" s="153" customFormat="1">
      <c r="A494" s="109"/>
      <c r="B494" s="109"/>
      <c r="C494" s="109"/>
      <c r="D494" s="109"/>
      <c r="E494" s="109"/>
      <c r="F494" s="103"/>
      <c r="G494" s="103"/>
      <c r="H494" s="109"/>
      <c r="I494" s="109"/>
      <c r="J494" s="109"/>
      <c r="K494" s="109"/>
      <c r="L494" s="109"/>
      <c r="M494" s="109"/>
      <c r="N494" s="149"/>
      <c r="O494" s="109"/>
      <c r="P494" s="152"/>
      <c r="Q494" s="152"/>
      <c r="R494" s="152"/>
      <c r="S494" s="152"/>
      <c r="T494" s="152"/>
      <c r="U494" s="152"/>
      <c r="V494" s="109"/>
      <c r="W494" s="109"/>
      <c r="X494" s="109"/>
      <c r="Y494" s="109"/>
      <c r="Z494" s="109"/>
      <c r="AA494" s="109"/>
      <c r="AB494" s="109"/>
      <c r="AC494" s="109"/>
      <c r="AD494" s="109"/>
      <c r="AE494" s="109"/>
      <c r="AF494" s="109"/>
      <c r="AG494" s="109"/>
      <c r="AH494" s="109"/>
      <c r="AI494" s="109"/>
      <c r="AJ494" s="109"/>
      <c r="AK494" s="109"/>
      <c r="AL494" s="109"/>
      <c r="AM494" s="109"/>
      <c r="AN494" s="109"/>
      <c r="AO494" s="109"/>
      <c r="AP494" s="109"/>
      <c r="AQ494" s="109"/>
      <c r="AR494" s="109"/>
      <c r="AS494" s="109"/>
      <c r="AT494" s="109"/>
      <c r="AU494" s="109"/>
      <c r="AV494" s="109"/>
      <c r="AW494" s="109"/>
      <c r="AX494" s="109"/>
      <c r="AY494" s="109"/>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row>
    <row r="495" spans="1:82" s="153" customFormat="1">
      <c r="A495" s="109"/>
      <c r="B495" s="109"/>
      <c r="C495" s="109"/>
      <c r="D495" s="109"/>
      <c r="E495" s="109"/>
      <c r="F495" s="103"/>
      <c r="G495" s="103"/>
      <c r="H495" s="109"/>
      <c r="I495" s="109"/>
      <c r="J495" s="109"/>
      <c r="K495" s="109"/>
      <c r="L495" s="109"/>
      <c r="M495" s="109"/>
      <c r="N495" s="149"/>
      <c r="O495" s="109"/>
      <c r="P495" s="152"/>
      <c r="Q495" s="152"/>
      <c r="R495" s="152"/>
      <c r="S495" s="152"/>
      <c r="T495" s="152"/>
      <c r="U495" s="152"/>
      <c r="V495" s="109"/>
      <c r="W495" s="109"/>
      <c r="X495" s="109"/>
      <c r="Y495" s="109"/>
      <c r="Z495" s="109"/>
      <c r="AA495" s="109"/>
      <c r="AB495" s="109"/>
      <c r="AC495" s="109"/>
      <c r="AD495" s="109"/>
      <c r="AE495" s="109"/>
      <c r="AF495" s="109"/>
      <c r="AG495" s="109"/>
      <c r="AH495" s="109"/>
      <c r="AI495" s="109"/>
      <c r="AJ495" s="109"/>
      <c r="AK495" s="109"/>
      <c r="AL495" s="109"/>
      <c r="AM495" s="109"/>
      <c r="AN495" s="109"/>
      <c r="AO495" s="109"/>
      <c r="AP495" s="109"/>
      <c r="AQ495" s="109"/>
      <c r="AR495" s="109"/>
      <c r="AS495" s="109"/>
      <c r="AT495" s="109"/>
      <c r="AU495" s="109"/>
      <c r="AV495" s="109"/>
      <c r="AW495" s="109"/>
      <c r="AX495" s="109"/>
      <c r="AY495" s="109"/>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row>
    <row r="496" spans="1:82" s="153" customFormat="1">
      <c r="A496" s="109"/>
      <c r="B496" s="109"/>
      <c r="C496" s="109"/>
      <c r="D496" s="109"/>
      <c r="E496" s="109"/>
      <c r="F496" s="103"/>
      <c r="G496" s="103"/>
      <c r="H496" s="109"/>
      <c r="I496" s="109"/>
      <c r="J496" s="109"/>
      <c r="K496" s="109"/>
      <c r="L496" s="109"/>
      <c r="M496" s="109"/>
      <c r="N496" s="149"/>
      <c r="O496" s="109"/>
      <c r="P496" s="152"/>
      <c r="Q496" s="152"/>
      <c r="R496" s="152"/>
      <c r="S496" s="152"/>
      <c r="T496" s="152"/>
      <c r="U496" s="152"/>
      <c r="V496" s="109"/>
      <c r="W496" s="109"/>
      <c r="X496" s="109"/>
      <c r="Y496" s="109"/>
      <c r="Z496" s="109"/>
      <c r="AA496" s="109"/>
      <c r="AB496" s="109"/>
      <c r="AC496" s="109"/>
      <c r="AD496" s="109"/>
      <c r="AE496" s="109"/>
      <c r="AF496" s="109"/>
      <c r="AG496" s="109"/>
      <c r="AH496" s="109"/>
      <c r="AI496" s="109"/>
      <c r="AJ496" s="109"/>
      <c r="AK496" s="109"/>
      <c r="AL496" s="109"/>
      <c r="AM496" s="109"/>
      <c r="AN496" s="109"/>
      <c r="AO496" s="109"/>
      <c r="AP496" s="109"/>
      <c r="AQ496" s="109"/>
      <c r="AR496" s="109"/>
      <c r="AS496" s="109"/>
      <c r="AT496" s="109"/>
      <c r="AU496" s="109"/>
      <c r="AV496" s="109"/>
      <c r="AW496" s="109"/>
      <c r="AX496" s="109"/>
      <c r="AY496" s="109"/>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row>
    <row r="497" spans="1:82" s="153" customFormat="1">
      <c r="A497" s="109"/>
      <c r="B497" s="109"/>
      <c r="C497" s="109"/>
      <c r="D497" s="109"/>
      <c r="E497" s="109"/>
      <c r="F497" s="103"/>
      <c r="G497" s="103"/>
      <c r="H497" s="109"/>
      <c r="I497" s="109"/>
      <c r="J497" s="109"/>
      <c r="K497" s="109"/>
      <c r="L497" s="109"/>
      <c r="M497" s="109"/>
      <c r="N497" s="149"/>
      <c r="O497" s="109"/>
      <c r="P497" s="152"/>
      <c r="Q497" s="152"/>
      <c r="R497" s="152"/>
      <c r="S497" s="152"/>
      <c r="T497" s="152"/>
      <c r="U497" s="152"/>
      <c r="V497" s="109"/>
      <c r="W497" s="109"/>
      <c r="X497" s="109"/>
      <c r="Y497" s="109"/>
      <c r="Z497" s="109"/>
      <c r="AA497" s="109"/>
      <c r="AB497" s="109"/>
      <c r="AC497" s="109"/>
      <c r="AD497" s="109"/>
      <c r="AE497" s="109"/>
      <c r="AF497" s="109"/>
      <c r="AG497" s="109"/>
      <c r="AH497" s="109"/>
      <c r="AI497" s="109"/>
      <c r="AJ497" s="109"/>
      <c r="AK497" s="109"/>
      <c r="AL497" s="109"/>
      <c r="AM497" s="109"/>
      <c r="AN497" s="109"/>
      <c r="AO497" s="109"/>
      <c r="AP497" s="109"/>
      <c r="AQ497" s="109"/>
      <c r="AR497" s="109"/>
      <c r="AS497" s="109"/>
      <c r="AT497" s="109"/>
      <c r="AU497" s="109"/>
      <c r="AV497" s="109"/>
      <c r="AW497" s="109"/>
      <c r="AX497" s="109"/>
      <c r="AY497" s="109"/>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row>
    <row r="498" spans="1:82" s="153" customFormat="1">
      <c r="A498" s="109"/>
      <c r="B498" s="109"/>
      <c r="C498" s="109"/>
      <c r="D498" s="109"/>
      <c r="E498" s="109"/>
      <c r="F498" s="103"/>
      <c r="G498" s="103"/>
      <c r="H498" s="109"/>
      <c r="I498" s="109"/>
      <c r="J498" s="109"/>
      <c r="K498" s="109"/>
      <c r="L498" s="109"/>
      <c r="M498" s="109"/>
      <c r="N498" s="149"/>
      <c r="O498" s="109"/>
      <c r="P498" s="152"/>
      <c r="Q498" s="152"/>
      <c r="R498" s="152"/>
      <c r="S498" s="152"/>
      <c r="T498" s="152"/>
      <c r="U498" s="152"/>
      <c r="V498" s="109"/>
      <c r="W498" s="109"/>
      <c r="X498" s="109"/>
      <c r="Y498" s="109"/>
      <c r="Z498" s="109"/>
      <c r="AA498" s="109"/>
      <c r="AB498" s="109"/>
      <c r="AC498" s="109"/>
      <c r="AD498" s="109"/>
      <c r="AE498" s="109"/>
      <c r="AF498" s="109"/>
      <c r="AG498" s="109"/>
      <c r="AH498" s="109"/>
      <c r="AI498" s="109"/>
      <c r="AJ498" s="109"/>
      <c r="AK498" s="109"/>
      <c r="AL498" s="109"/>
      <c r="AM498" s="109"/>
      <c r="AN498" s="109"/>
      <c r="AO498" s="109"/>
      <c r="AP498" s="109"/>
      <c r="AQ498" s="109"/>
      <c r="AR498" s="109"/>
      <c r="AS498" s="109"/>
      <c r="AT498" s="109"/>
      <c r="AU498" s="109"/>
      <c r="AV498" s="109"/>
      <c r="AW498" s="109"/>
      <c r="AX498" s="109"/>
      <c r="AY498" s="109"/>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row>
    <row r="499" spans="1:82" s="153" customFormat="1">
      <c r="A499" s="109"/>
      <c r="B499" s="109"/>
      <c r="C499" s="109"/>
      <c r="D499" s="109"/>
      <c r="E499" s="109"/>
      <c r="F499" s="103"/>
      <c r="G499" s="103"/>
      <c r="H499" s="109"/>
      <c r="I499" s="109"/>
      <c r="J499" s="109"/>
      <c r="K499" s="109"/>
      <c r="L499" s="109"/>
      <c r="M499" s="109"/>
      <c r="N499" s="149"/>
      <c r="O499" s="109"/>
      <c r="P499" s="152"/>
      <c r="Q499" s="152"/>
      <c r="R499" s="152"/>
      <c r="S499" s="152"/>
      <c r="T499" s="152"/>
      <c r="U499" s="152"/>
      <c r="V499" s="109"/>
      <c r="W499" s="109"/>
      <c r="X499" s="109"/>
      <c r="Y499" s="109"/>
      <c r="Z499" s="109"/>
      <c r="AA499" s="109"/>
      <c r="AB499" s="109"/>
      <c r="AC499" s="109"/>
      <c r="AD499" s="109"/>
      <c r="AE499" s="109"/>
      <c r="AF499" s="109"/>
      <c r="AG499" s="109"/>
      <c r="AH499" s="109"/>
      <c r="AI499" s="109"/>
      <c r="AJ499" s="109"/>
      <c r="AK499" s="109"/>
      <c r="AL499" s="109"/>
      <c r="AM499" s="109"/>
      <c r="AN499" s="109"/>
      <c r="AO499" s="109"/>
      <c r="AP499" s="109"/>
      <c r="AQ499" s="109"/>
      <c r="AR499" s="109"/>
      <c r="AS499" s="109"/>
      <c r="AT499" s="109"/>
      <c r="AU499" s="109"/>
      <c r="AV499" s="109"/>
      <c r="AW499" s="109"/>
      <c r="AX499" s="109"/>
      <c r="AY499" s="109"/>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row>
    <row r="500" spans="1:82" s="153" customFormat="1">
      <c r="A500" s="109"/>
      <c r="B500" s="109"/>
      <c r="C500" s="109"/>
      <c r="D500" s="109"/>
      <c r="E500" s="109"/>
      <c r="F500" s="103"/>
      <c r="G500" s="103"/>
      <c r="H500" s="109"/>
      <c r="I500" s="109"/>
      <c r="J500" s="109"/>
      <c r="K500" s="109"/>
      <c r="L500" s="109"/>
      <c r="M500" s="109"/>
      <c r="N500" s="149"/>
      <c r="O500" s="109"/>
      <c r="P500" s="152"/>
      <c r="Q500" s="152"/>
      <c r="R500" s="152"/>
      <c r="S500" s="152"/>
      <c r="T500" s="152"/>
      <c r="U500" s="152"/>
      <c r="V500" s="109"/>
      <c r="W500" s="109"/>
      <c r="X500" s="109"/>
      <c r="Y500" s="109"/>
      <c r="Z500" s="109"/>
      <c r="AA500" s="109"/>
      <c r="AB500" s="109"/>
      <c r="AC500" s="109"/>
      <c r="AD500" s="109"/>
      <c r="AE500" s="109"/>
      <c r="AF500" s="109"/>
      <c r="AG500" s="109"/>
      <c r="AH500" s="109"/>
      <c r="AI500" s="109"/>
      <c r="AJ500" s="109"/>
      <c r="AK500" s="109"/>
      <c r="AL500" s="109"/>
      <c r="AM500" s="109"/>
      <c r="AN500" s="109"/>
      <c r="AO500" s="109"/>
      <c r="AP500" s="109"/>
      <c r="AQ500" s="109"/>
      <c r="AR500" s="109"/>
      <c r="AS500" s="109"/>
      <c r="AT500" s="109"/>
      <c r="AU500" s="109"/>
      <c r="AV500" s="109"/>
      <c r="AW500" s="109"/>
      <c r="AX500" s="109"/>
      <c r="AY500" s="109"/>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row>
    <row r="501" spans="1:82" s="153" customFormat="1">
      <c r="A501" s="109"/>
      <c r="B501" s="109"/>
      <c r="C501" s="109"/>
      <c r="D501" s="109"/>
      <c r="E501" s="109"/>
      <c r="F501" s="103"/>
      <c r="G501" s="103"/>
      <c r="H501" s="109"/>
      <c r="I501" s="109"/>
      <c r="J501" s="109"/>
      <c r="K501" s="109"/>
      <c r="L501" s="109"/>
      <c r="M501" s="109"/>
      <c r="N501" s="149"/>
      <c r="O501" s="109"/>
      <c r="P501" s="152"/>
      <c r="Q501" s="152"/>
      <c r="R501" s="152"/>
      <c r="S501" s="152"/>
      <c r="T501" s="152"/>
      <c r="U501" s="152"/>
      <c r="V501" s="109"/>
      <c r="W501" s="109"/>
      <c r="X501" s="109"/>
      <c r="Y501" s="109"/>
      <c r="Z501" s="109"/>
      <c r="AA501" s="109"/>
      <c r="AB501" s="109"/>
      <c r="AC501" s="109"/>
      <c r="AD501" s="109"/>
      <c r="AE501" s="109"/>
      <c r="AF501" s="109"/>
      <c r="AG501" s="109"/>
      <c r="AH501" s="109"/>
      <c r="AI501" s="109"/>
      <c r="AJ501" s="109"/>
      <c r="AK501" s="109"/>
      <c r="AL501" s="109"/>
      <c r="AM501" s="109"/>
      <c r="AN501" s="109"/>
      <c r="AO501" s="109"/>
      <c r="AP501" s="109"/>
      <c r="AQ501" s="109"/>
      <c r="AR501" s="109"/>
      <c r="AS501" s="109"/>
      <c r="AT501" s="109"/>
      <c r="AU501" s="109"/>
      <c r="AV501" s="109"/>
      <c r="AW501" s="109"/>
      <c r="AX501" s="109"/>
      <c r="AY501" s="109"/>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row>
    <row r="502" spans="1:82" s="153" customFormat="1">
      <c r="A502" s="109"/>
      <c r="B502" s="109"/>
      <c r="C502" s="109"/>
      <c r="D502" s="109"/>
      <c r="E502" s="109"/>
      <c r="F502" s="103"/>
      <c r="G502" s="103"/>
      <c r="H502" s="109"/>
      <c r="I502" s="109"/>
      <c r="J502" s="109"/>
      <c r="K502" s="109"/>
      <c r="L502" s="109"/>
      <c r="M502" s="109"/>
      <c r="N502" s="149"/>
      <c r="O502" s="109"/>
      <c r="P502" s="152"/>
      <c r="Q502" s="152"/>
      <c r="R502" s="152"/>
      <c r="S502" s="152"/>
      <c r="T502" s="152"/>
      <c r="U502" s="152"/>
      <c r="V502" s="109"/>
      <c r="W502" s="109"/>
      <c r="X502" s="109"/>
      <c r="Y502" s="109"/>
      <c r="Z502" s="109"/>
      <c r="AA502" s="109"/>
      <c r="AB502" s="109"/>
      <c r="AC502" s="109"/>
      <c r="AD502" s="109"/>
      <c r="AE502" s="109"/>
      <c r="AF502" s="109"/>
      <c r="AG502" s="109"/>
      <c r="AH502" s="109"/>
      <c r="AI502" s="109"/>
      <c r="AJ502" s="109"/>
      <c r="AK502" s="109"/>
      <c r="AL502" s="109"/>
      <c r="AM502" s="109"/>
      <c r="AN502" s="109"/>
      <c r="AO502" s="109"/>
      <c r="AP502" s="109"/>
      <c r="AQ502" s="109"/>
      <c r="AR502" s="109"/>
      <c r="AS502" s="109"/>
      <c r="AT502" s="109"/>
      <c r="AU502" s="109"/>
      <c r="AV502" s="109"/>
      <c r="AW502" s="109"/>
      <c r="AX502" s="109"/>
      <c r="AY502" s="109"/>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row>
    <row r="503" spans="1:82" s="153" customFormat="1">
      <c r="A503" s="109"/>
      <c r="B503" s="109"/>
      <c r="C503" s="109"/>
      <c r="D503" s="109"/>
      <c r="E503" s="109"/>
      <c r="F503" s="103"/>
      <c r="G503" s="103"/>
      <c r="H503" s="109"/>
      <c r="I503" s="109"/>
      <c r="J503" s="109"/>
      <c r="K503" s="109"/>
      <c r="L503" s="109"/>
      <c r="M503" s="109"/>
      <c r="N503" s="149"/>
      <c r="O503" s="109"/>
      <c r="P503" s="152"/>
      <c r="Q503" s="152"/>
      <c r="R503" s="152"/>
      <c r="S503" s="152"/>
      <c r="T503" s="152"/>
      <c r="U503" s="152"/>
      <c r="V503" s="109"/>
      <c r="W503" s="109"/>
      <c r="X503" s="109"/>
      <c r="Y503" s="109"/>
      <c r="Z503" s="109"/>
      <c r="AA503" s="109"/>
      <c r="AB503" s="109"/>
      <c r="AC503" s="109"/>
      <c r="AD503" s="109"/>
      <c r="AE503" s="109"/>
      <c r="AF503" s="109"/>
      <c r="AG503" s="109"/>
      <c r="AH503" s="109"/>
      <c r="AI503" s="109"/>
      <c r="AJ503" s="109"/>
      <c r="AK503" s="109"/>
      <c r="AL503" s="109"/>
      <c r="AM503" s="109"/>
      <c r="AN503" s="109"/>
      <c r="AO503" s="109"/>
      <c r="AP503" s="109"/>
      <c r="AQ503" s="109"/>
      <c r="AR503" s="109"/>
      <c r="AS503" s="109"/>
      <c r="AT503" s="109"/>
      <c r="AU503" s="109"/>
      <c r="AV503" s="109"/>
      <c r="AW503" s="109"/>
      <c r="AX503" s="109"/>
      <c r="AY503" s="109"/>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row>
    <row r="504" spans="1:82" s="153" customFormat="1">
      <c r="A504" s="109"/>
      <c r="B504" s="109"/>
      <c r="C504" s="109"/>
      <c r="D504" s="109"/>
      <c r="E504" s="109"/>
      <c r="F504" s="103"/>
      <c r="G504" s="103"/>
      <c r="H504" s="109"/>
      <c r="I504" s="109"/>
      <c r="J504" s="109"/>
      <c r="K504" s="109"/>
      <c r="L504" s="109"/>
      <c r="M504" s="109"/>
      <c r="N504" s="149"/>
      <c r="O504" s="109"/>
      <c r="P504" s="152"/>
      <c r="Q504" s="152"/>
      <c r="R504" s="152"/>
      <c r="S504" s="152"/>
      <c r="T504" s="152"/>
      <c r="U504" s="152"/>
      <c r="V504" s="109"/>
      <c r="W504" s="109"/>
      <c r="X504" s="109"/>
      <c r="Y504" s="109"/>
      <c r="Z504" s="109"/>
      <c r="AA504" s="109"/>
      <c r="AB504" s="109"/>
      <c r="AC504" s="109"/>
      <c r="AD504" s="109"/>
      <c r="AE504" s="109"/>
      <c r="AF504" s="109"/>
      <c r="AG504" s="109"/>
      <c r="AH504" s="109"/>
      <c r="AI504" s="109"/>
      <c r="AJ504" s="109"/>
      <c r="AK504" s="109"/>
      <c r="AL504" s="109"/>
      <c r="AM504" s="109"/>
      <c r="AN504" s="109"/>
      <c r="AO504" s="109"/>
      <c r="AP504" s="109"/>
      <c r="AQ504" s="109"/>
      <c r="AR504" s="109"/>
      <c r="AS504" s="109"/>
      <c r="AT504" s="109"/>
      <c r="AU504" s="109"/>
      <c r="AV504" s="109"/>
      <c r="AW504" s="109"/>
      <c r="AX504" s="109"/>
      <c r="AY504" s="109"/>
      <c r="AZ504" s="109"/>
      <c r="BA504" s="109"/>
      <c r="BB504" s="109"/>
      <c r="BC504" s="109"/>
      <c r="BD504" s="109"/>
      <c r="BE504" s="109"/>
      <c r="BF504" s="109"/>
      <c r="BG504" s="109"/>
      <c r="BH504" s="109"/>
      <c r="BI504" s="109"/>
      <c r="BJ504" s="109"/>
      <c r="BK504" s="109"/>
      <c r="BL504" s="109"/>
      <c r="BM504" s="109"/>
      <c r="BN504" s="109"/>
      <c r="BO504" s="109"/>
      <c r="BP504" s="109"/>
      <c r="BQ504" s="109"/>
      <c r="BR504" s="109"/>
      <c r="BS504" s="109"/>
      <c r="BT504" s="109"/>
      <c r="BU504" s="109"/>
      <c r="BV504" s="109"/>
      <c r="BW504" s="109"/>
      <c r="BX504" s="109"/>
      <c r="BY504" s="109"/>
      <c r="BZ504" s="109"/>
      <c r="CA504" s="109"/>
      <c r="CB504" s="109"/>
      <c r="CC504" s="109"/>
      <c r="CD504" s="109"/>
    </row>
    <row r="505" spans="1:82" s="153" customFormat="1">
      <c r="A505" s="109"/>
      <c r="B505" s="109"/>
      <c r="C505" s="109"/>
      <c r="D505" s="109"/>
      <c r="E505" s="109"/>
      <c r="F505" s="103"/>
      <c r="G505" s="103"/>
      <c r="H505" s="109"/>
      <c r="I505" s="109"/>
      <c r="J505" s="109"/>
      <c r="K505" s="109"/>
      <c r="L505" s="109"/>
      <c r="M505" s="109"/>
      <c r="N505" s="149"/>
      <c r="O505" s="109"/>
      <c r="P505" s="152"/>
      <c r="Q505" s="152"/>
      <c r="R505" s="152"/>
      <c r="S505" s="152"/>
      <c r="T505" s="152"/>
      <c r="U505" s="152"/>
      <c r="V505" s="109"/>
      <c r="W505" s="109"/>
      <c r="X505" s="109"/>
      <c r="Y505" s="109"/>
      <c r="Z505" s="109"/>
      <c r="AA505" s="109"/>
      <c r="AB505" s="109"/>
      <c r="AC505" s="109"/>
      <c r="AD505" s="109"/>
      <c r="AE505" s="109"/>
      <c r="AF505" s="109"/>
      <c r="AG505" s="109"/>
      <c r="AH505" s="109"/>
      <c r="AI505" s="109"/>
      <c r="AJ505" s="109"/>
      <c r="AK505" s="109"/>
      <c r="AL505" s="109"/>
      <c r="AM505" s="109"/>
      <c r="AN505" s="109"/>
      <c r="AO505" s="109"/>
      <c r="AP505" s="109"/>
      <c r="AQ505" s="109"/>
      <c r="AR505" s="109"/>
      <c r="AS505" s="109"/>
      <c r="AT505" s="109"/>
      <c r="AU505" s="109"/>
      <c r="AV505" s="109"/>
      <c r="AW505" s="109"/>
      <c r="AX505" s="109"/>
      <c r="AY505" s="109"/>
      <c r="AZ505" s="109"/>
      <c r="BA505" s="109"/>
      <c r="BB505" s="109"/>
      <c r="BC505" s="109"/>
      <c r="BD505" s="109"/>
      <c r="BE505" s="109"/>
      <c r="BF505" s="109"/>
      <c r="BG505" s="109"/>
      <c r="BH505" s="109"/>
      <c r="BI505" s="109"/>
      <c r="BJ505" s="109"/>
      <c r="BK505" s="109"/>
      <c r="BL505" s="109"/>
      <c r="BM505" s="109"/>
      <c r="BN505" s="109"/>
      <c r="BO505" s="109"/>
      <c r="BP505" s="109"/>
      <c r="BQ505" s="109"/>
      <c r="BR505" s="109"/>
      <c r="BS505" s="109"/>
      <c r="BT505" s="109"/>
      <c r="BU505" s="109"/>
      <c r="BV505" s="109"/>
      <c r="BW505" s="109"/>
      <c r="BX505" s="109"/>
      <c r="BY505" s="109"/>
      <c r="BZ505" s="109"/>
      <c r="CA505" s="109"/>
      <c r="CB505" s="109"/>
      <c r="CC505" s="109"/>
      <c r="CD505" s="109"/>
    </row>
    <row r="506" spans="1:82" s="153" customFormat="1">
      <c r="A506" s="109"/>
      <c r="B506" s="109"/>
      <c r="C506" s="109"/>
      <c r="D506" s="109"/>
      <c r="E506" s="109"/>
      <c r="F506" s="103"/>
      <c r="G506" s="103"/>
      <c r="H506" s="109"/>
      <c r="I506" s="109"/>
      <c r="J506" s="109"/>
      <c r="K506" s="109"/>
      <c r="L506" s="109"/>
      <c r="M506" s="109"/>
      <c r="N506" s="149"/>
      <c r="O506" s="109"/>
      <c r="P506" s="152"/>
      <c r="Q506" s="152"/>
      <c r="R506" s="152"/>
      <c r="S506" s="152"/>
      <c r="T506" s="152"/>
      <c r="U506" s="152"/>
      <c r="V506" s="109"/>
      <c r="W506" s="109"/>
      <c r="X506" s="109"/>
      <c r="Y506" s="109"/>
      <c r="Z506" s="109"/>
      <c r="AA506" s="109"/>
      <c r="AB506" s="109"/>
      <c r="AC506" s="109"/>
      <c r="AD506" s="109"/>
      <c r="AE506" s="109"/>
      <c r="AF506" s="109"/>
      <c r="AG506" s="109"/>
      <c r="AH506" s="109"/>
      <c r="AI506" s="109"/>
      <c r="AJ506" s="109"/>
      <c r="AK506" s="109"/>
      <c r="AL506" s="109"/>
      <c r="AM506" s="109"/>
      <c r="AN506" s="109"/>
      <c r="AO506" s="109"/>
      <c r="AP506" s="109"/>
      <c r="AQ506" s="109"/>
      <c r="AR506" s="109"/>
      <c r="AS506" s="109"/>
      <c r="AT506" s="109"/>
      <c r="AU506" s="109"/>
      <c r="AV506" s="109"/>
      <c r="AW506" s="109"/>
      <c r="AX506" s="109"/>
      <c r="AY506" s="109"/>
      <c r="AZ506" s="109"/>
      <c r="BA506" s="109"/>
      <c r="BB506" s="109"/>
      <c r="BC506" s="109"/>
      <c r="BD506" s="109"/>
      <c r="BE506" s="109"/>
      <c r="BF506" s="109"/>
      <c r="BG506" s="109"/>
      <c r="BH506" s="109"/>
      <c r="BI506" s="109"/>
      <c r="BJ506" s="109"/>
      <c r="BK506" s="109"/>
      <c r="BL506" s="109"/>
      <c r="BM506" s="109"/>
      <c r="BN506" s="109"/>
      <c r="BO506" s="109"/>
      <c r="BP506" s="109"/>
      <c r="BQ506" s="109"/>
      <c r="BR506" s="109"/>
      <c r="BS506" s="109"/>
      <c r="BT506" s="109"/>
      <c r="BU506" s="109"/>
      <c r="BV506" s="109"/>
      <c r="BW506" s="109"/>
      <c r="BX506" s="109"/>
      <c r="BY506" s="109"/>
      <c r="BZ506" s="109"/>
      <c r="CA506" s="109"/>
      <c r="CB506" s="109"/>
      <c r="CC506" s="109"/>
      <c r="CD506" s="109"/>
    </row>
    <row r="507" spans="1:82" s="153" customFormat="1">
      <c r="A507" s="109"/>
      <c r="B507" s="109"/>
      <c r="C507" s="109"/>
      <c r="D507" s="109"/>
      <c r="E507" s="109"/>
      <c r="F507" s="103"/>
      <c r="G507" s="103"/>
      <c r="H507" s="109"/>
      <c r="I507" s="109"/>
      <c r="J507" s="109"/>
      <c r="K507" s="109"/>
      <c r="L507" s="109"/>
      <c r="M507" s="109"/>
      <c r="N507" s="149"/>
      <c r="O507" s="109"/>
      <c r="P507" s="152"/>
      <c r="Q507" s="152"/>
      <c r="R507" s="152"/>
      <c r="S507" s="152"/>
      <c r="T507" s="152"/>
      <c r="U507" s="152"/>
      <c r="V507" s="109"/>
      <c r="W507" s="109"/>
      <c r="X507" s="109"/>
      <c r="Y507" s="109"/>
      <c r="Z507" s="109"/>
      <c r="AA507" s="109"/>
      <c r="AB507" s="109"/>
      <c r="AC507" s="109"/>
      <c r="AD507" s="109"/>
      <c r="AE507" s="109"/>
      <c r="AF507" s="109"/>
      <c r="AG507" s="109"/>
      <c r="AH507" s="109"/>
      <c r="AI507" s="109"/>
      <c r="AJ507" s="109"/>
      <c r="AK507" s="109"/>
      <c r="AL507" s="109"/>
      <c r="AM507" s="109"/>
      <c r="AN507" s="109"/>
      <c r="AO507" s="109"/>
      <c r="AP507" s="109"/>
      <c r="AQ507" s="109"/>
      <c r="AR507" s="109"/>
      <c r="AS507" s="109"/>
      <c r="AT507" s="109"/>
      <c r="AU507" s="109"/>
      <c r="AV507" s="109"/>
      <c r="AW507" s="109"/>
      <c r="AX507" s="109"/>
      <c r="AY507" s="109"/>
      <c r="AZ507" s="109"/>
      <c r="BA507" s="109"/>
      <c r="BB507" s="109"/>
      <c r="BC507" s="109"/>
      <c r="BD507" s="109"/>
      <c r="BE507" s="109"/>
      <c r="BF507" s="109"/>
      <c r="BG507" s="109"/>
      <c r="BH507" s="109"/>
      <c r="BI507" s="109"/>
      <c r="BJ507" s="109"/>
      <c r="BK507" s="109"/>
      <c r="BL507" s="109"/>
      <c r="BM507" s="109"/>
      <c r="BN507" s="109"/>
      <c r="BO507" s="109"/>
      <c r="BP507" s="109"/>
      <c r="BQ507" s="109"/>
      <c r="BR507" s="109"/>
      <c r="BS507" s="109"/>
      <c r="BT507" s="109"/>
      <c r="BU507" s="109"/>
      <c r="BV507" s="109"/>
      <c r="BW507" s="109"/>
      <c r="BX507" s="109"/>
      <c r="BY507" s="109"/>
      <c r="BZ507" s="109"/>
      <c r="CA507" s="109"/>
      <c r="CB507" s="109"/>
      <c r="CC507" s="109"/>
      <c r="CD507" s="109"/>
    </row>
    <row r="508" spans="1:82" s="153" customFormat="1">
      <c r="A508" s="109"/>
      <c r="B508" s="109"/>
      <c r="C508" s="109"/>
      <c r="D508" s="109"/>
      <c r="E508" s="109"/>
      <c r="F508" s="103"/>
      <c r="G508" s="103"/>
      <c r="H508" s="109"/>
      <c r="I508" s="109"/>
      <c r="J508" s="109"/>
      <c r="K508" s="109"/>
      <c r="L508" s="109"/>
      <c r="M508" s="109"/>
      <c r="N508" s="149"/>
      <c r="O508" s="109"/>
      <c r="P508" s="152"/>
      <c r="Q508" s="152"/>
      <c r="R508" s="152"/>
      <c r="S508" s="152"/>
      <c r="T508" s="152"/>
      <c r="U508" s="152"/>
      <c r="V508" s="109"/>
      <c r="W508" s="109"/>
      <c r="X508" s="109"/>
      <c r="Y508" s="109"/>
      <c r="Z508" s="109"/>
      <c r="AA508" s="109"/>
      <c r="AB508" s="109"/>
      <c r="AC508" s="109"/>
      <c r="AD508" s="109"/>
      <c r="AE508" s="109"/>
      <c r="AF508" s="109"/>
      <c r="AG508" s="109"/>
      <c r="AH508" s="109"/>
      <c r="AI508" s="109"/>
      <c r="AJ508" s="109"/>
      <c r="AK508" s="109"/>
      <c r="AL508" s="109"/>
      <c r="AM508" s="109"/>
      <c r="AN508" s="109"/>
      <c r="AO508" s="109"/>
      <c r="AP508" s="109"/>
      <c r="AQ508" s="109"/>
      <c r="AR508" s="109"/>
      <c r="AS508" s="109"/>
      <c r="AT508" s="109"/>
      <c r="AU508" s="109"/>
      <c r="AV508" s="109"/>
      <c r="AW508" s="109"/>
      <c r="AX508" s="109"/>
      <c r="AY508" s="109"/>
      <c r="AZ508" s="109"/>
      <c r="BA508" s="109"/>
      <c r="BB508" s="109"/>
      <c r="BC508" s="109"/>
      <c r="BD508" s="109"/>
      <c r="BE508" s="109"/>
      <c r="BF508" s="109"/>
      <c r="BG508" s="109"/>
      <c r="BH508" s="109"/>
      <c r="BI508" s="109"/>
      <c r="BJ508" s="109"/>
      <c r="BK508" s="109"/>
      <c r="BL508" s="109"/>
      <c r="BM508" s="109"/>
      <c r="BN508" s="109"/>
      <c r="BO508" s="109"/>
      <c r="BP508" s="109"/>
      <c r="BQ508" s="109"/>
      <c r="BR508" s="109"/>
      <c r="BS508" s="109"/>
      <c r="BT508" s="109"/>
      <c r="BU508" s="109"/>
      <c r="BV508" s="109"/>
      <c r="BW508" s="109"/>
      <c r="BX508" s="109"/>
      <c r="BY508" s="109"/>
      <c r="BZ508" s="109"/>
      <c r="CA508" s="109"/>
      <c r="CB508" s="109"/>
      <c r="CC508" s="109"/>
      <c r="CD508" s="109"/>
    </row>
    <row r="509" spans="1:82" s="153" customFormat="1">
      <c r="A509" s="109"/>
      <c r="B509" s="109"/>
      <c r="C509" s="109"/>
      <c r="D509" s="109"/>
      <c r="E509" s="109"/>
      <c r="F509" s="103"/>
      <c r="G509" s="103"/>
      <c r="H509" s="109"/>
      <c r="I509" s="109"/>
      <c r="J509" s="109"/>
      <c r="K509" s="109"/>
      <c r="L509" s="109"/>
      <c r="M509" s="109"/>
      <c r="N509" s="149"/>
      <c r="O509" s="109"/>
      <c r="P509" s="152"/>
      <c r="Q509" s="152"/>
      <c r="R509" s="152"/>
      <c r="S509" s="152"/>
      <c r="T509" s="152"/>
      <c r="U509" s="152"/>
      <c r="V509" s="109"/>
      <c r="W509" s="109"/>
      <c r="X509" s="109"/>
      <c r="Y509" s="109"/>
      <c r="Z509" s="109"/>
      <c r="AA509" s="109"/>
      <c r="AB509" s="109"/>
      <c r="AC509" s="109"/>
      <c r="AD509" s="109"/>
      <c r="AE509" s="109"/>
      <c r="AF509" s="109"/>
      <c r="AG509" s="109"/>
      <c r="AH509" s="109"/>
      <c r="AI509" s="109"/>
      <c r="AJ509" s="109"/>
      <c r="AK509" s="109"/>
      <c r="AL509" s="109"/>
      <c r="AM509" s="109"/>
      <c r="AN509" s="109"/>
      <c r="AO509" s="109"/>
      <c r="AP509" s="109"/>
      <c r="AQ509" s="109"/>
      <c r="AR509" s="109"/>
      <c r="AS509" s="109"/>
      <c r="AT509" s="109"/>
      <c r="AU509" s="109"/>
      <c r="AV509" s="109"/>
      <c r="AW509" s="109"/>
      <c r="AX509" s="109"/>
      <c r="AY509" s="109"/>
      <c r="AZ509" s="109"/>
      <c r="BA509" s="109"/>
      <c r="BB509" s="109"/>
      <c r="BC509" s="109"/>
      <c r="BD509" s="109"/>
      <c r="BE509" s="109"/>
      <c r="BF509" s="109"/>
      <c r="BG509" s="109"/>
      <c r="BH509" s="109"/>
      <c r="BI509" s="109"/>
      <c r="BJ509" s="109"/>
      <c r="BK509" s="109"/>
      <c r="BL509" s="109"/>
      <c r="BM509" s="109"/>
      <c r="BN509" s="109"/>
      <c r="BO509" s="109"/>
      <c r="BP509" s="109"/>
      <c r="BQ509" s="109"/>
      <c r="BR509" s="109"/>
      <c r="BS509" s="109"/>
      <c r="BT509" s="109"/>
      <c r="BU509" s="109"/>
      <c r="BV509" s="109"/>
      <c r="BW509" s="109"/>
      <c r="BX509" s="109"/>
      <c r="BY509" s="109"/>
      <c r="BZ509" s="109"/>
      <c r="CA509" s="109"/>
      <c r="CB509" s="109"/>
      <c r="CC509" s="109"/>
      <c r="CD509" s="109"/>
    </row>
    <row r="510" spans="1:82" s="153" customFormat="1">
      <c r="A510" s="109"/>
      <c r="B510" s="109"/>
      <c r="C510" s="109"/>
      <c r="D510" s="109"/>
      <c r="E510" s="109"/>
      <c r="F510" s="103"/>
      <c r="G510" s="103"/>
      <c r="H510" s="109"/>
      <c r="I510" s="109"/>
      <c r="J510" s="109"/>
      <c r="K510" s="109"/>
      <c r="L510" s="109"/>
      <c r="M510" s="109"/>
      <c r="N510" s="149"/>
      <c r="O510" s="109"/>
      <c r="P510" s="152"/>
      <c r="Q510" s="152"/>
      <c r="R510" s="152"/>
      <c r="S510" s="152"/>
      <c r="T510" s="152"/>
      <c r="U510" s="152"/>
      <c r="V510" s="109"/>
      <c r="W510" s="109"/>
      <c r="X510" s="109"/>
      <c r="Y510" s="109"/>
      <c r="Z510" s="109"/>
      <c r="AA510" s="109"/>
      <c r="AB510" s="109"/>
      <c r="AC510" s="109"/>
      <c r="AD510" s="109"/>
      <c r="AE510" s="109"/>
      <c r="AF510" s="109"/>
      <c r="AG510" s="109"/>
      <c r="AH510" s="109"/>
      <c r="AI510" s="109"/>
      <c r="AJ510" s="109"/>
      <c r="AK510" s="109"/>
      <c r="AL510" s="109"/>
      <c r="AM510" s="109"/>
      <c r="AN510" s="109"/>
      <c r="AO510" s="109"/>
      <c r="AP510" s="109"/>
      <c r="AQ510" s="109"/>
      <c r="AR510" s="109"/>
      <c r="AS510" s="109"/>
      <c r="AT510" s="109"/>
      <c r="AU510" s="109"/>
      <c r="AV510" s="109"/>
      <c r="AW510" s="109"/>
      <c r="AX510" s="109"/>
      <c r="AY510" s="109"/>
      <c r="AZ510" s="109"/>
      <c r="BA510" s="109"/>
      <c r="BB510" s="109"/>
      <c r="BC510" s="109"/>
      <c r="BD510" s="109"/>
      <c r="BE510" s="109"/>
      <c r="BF510" s="109"/>
      <c r="BG510" s="109"/>
      <c r="BH510" s="109"/>
      <c r="BI510" s="109"/>
      <c r="BJ510" s="109"/>
      <c r="BK510" s="109"/>
      <c r="BL510" s="109"/>
      <c r="BM510" s="109"/>
      <c r="BN510" s="109"/>
      <c r="BO510" s="109"/>
      <c r="BP510" s="109"/>
      <c r="BQ510" s="109"/>
      <c r="BR510" s="109"/>
      <c r="BS510" s="109"/>
      <c r="BT510" s="109"/>
      <c r="BU510" s="109"/>
      <c r="BV510" s="109"/>
      <c r="BW510" s="109"/>
      <c r="BX510" s="109"/>
      <c r="BY510" s="109"/>
      <c r="BZ510" s="109"/>
      <c r="CA510" s="109"/>
      <c r="CB510" s="109"/>
      <c r="CC510" s="109"/>
      <c r="CD510" s="109"/>
    </row>
    <row r="511" spans="1:82" s="153" customFormat="1">
      <c r="A511" s="109"/>
      <c r="B511" s="109"/>
      <c r="C511" s="109"/>
      <c r="D511" s="109"/>
      <c r="E511" s="109"/>
      <c r="F511" s="103"/>
      <c r="G511" s="103"/>
      <c r="H511" s="109"/>
      <c r="I511" s="109"/>
      <c r="J511" s="109"/>
      <c r="K511" s="109"/>
      <c r="L511" s="109"/>
      <c r="M511" s="109"/>
      <c r="N511" s="149"/>
      <c r="O511" s="109"/>
      <c r="P511" s="152"/>
      <c r="Q511" s="152"/>
      <c r="R511" s="152"/>
      <c r="S511" s="152"/>
      <c r="T511" s="152"/>
      <c r="U511" s="152"/>
      <c r="V511" s="109"/>
      <c r="W511" s="109"/>
      <c r="X511" s="109"/>
      <c r="Y511" s="109"/>
      <c r="Z511" s="109"/>
      <c r="AA511" s="109"/>
      <c r="AB511" s="109"/>
      <c r="AC511" s="109"/>
      <c r="AD511" s="109"/>
      <c r="AE511" s="109"/>
      <c r="AF511" s="109"/>
      <c r="AG511" s="109"/>
      <c r="AH511" s="109"/>
      <c r="AI511" s="109"/>
      <c r="AJ511" s="109"/>
      <c r="AK511" s="109"/>
      <c r="AL511" s="109"/>
      <c r="AM511" s="109"/>
      <c r="AN511" s="109"/>
      <c r="AO511" s="109"/>
      <c r="AP511" s="109"/>
      <c r="AQ511" s="109"/>
      <c r="AR511" s="109"/>
      <c r="AS511" s="109"/>
      <c r="AT511" s="109"/>
      <c r="AU511" s="109"/>
      <c r="AV511" s="109"/>
      <c r="AW511" s="109"/>
      <c r="AX511" s="109"/>
      <c r="AY511" s="109"/>
      <c r="AZ511" s="109"/>
      <c r="BA511" s="109"/>
      <c r="BB511" s="109"/>
      <c r="BC511" s="109"/>
      <c r="BD511" s="109"/>
      <c r="BE511" s="109"/>
      <c r="BF511" s="109"/>
      <c r="BG511" s="109"/>
      <c r="BH511" s="109"/>
      <c r="BI511" s="109"/>
      <c r="BJ511" s="109"/>
      <c r="BK511" s="109"/>
      <c r="BL511" s="109"/>
      <c r="BM511" s="109"/>
      <c r="BN511" s="109"/>
      <c r="BO511" s="109"/>
      <c r="BP511" s="109"/>
      <c r="BQ511" s="109"/>
      <c r="BR511" s="109"/>
      <c r="BS511" s="109"/>
      <c r="BT511" s="109"/>
      <c r="BU511" s="109"/>
      <c r="BV511" s="109"/>
      <c r="BW511" s="109"/>
      <c r="BX511" s="109"/>
      <c r="BY511" s="109"/>
      <c r="BZ511" s="109"/>
      <c r="CA511" s="109"/>
      <c r="CB511" s="109"/>
      <c r="CC511" s="109"/>
      <c r="CD511" s="109"/>
    </row>
    <row r="512" spans="1:82" s="153" customFormat="1">
      <c r="A512" s="109"/>
      <c r="B512" s="109"/>
      <c r="C512" s="109"/>
      <c r="D512" s="109"/>
      <c r="E512" s="109"/>
      <c r="F512" s="103"/>
      <c r="G512" s="103"/>
      <c r="H512" s="109"/>
      <c r="I512" s="109"/>
      <c r="J512" s="109"/>
      <c r="K512" s="109"/>
      <c r="L512" s="109"/>
      <c r="M512" s="109"/>
      <c r="N512" s="149"/>
      <c r="O512" s="109"/>
      <c r="P512" s="152"/>
      <c r="Q512" s="152"/>
      <c r="R512" s="152"/>
      <c r="S512" s="152"/>
      <c r="T512" s="152"/>
      <c r="U512" s="152"/>
      <c r="V512" s="109"/>
      <c r="W512" s="109"/>
      <c r="X512" s="109"/>
      <c r="Y512" s="109"/>
      <c r="Z512" s="109"/>
      <c r="AA512" s="109"/>
      <c r="AB512" s="109"/>
      <c r="AC512" s="109"/>
      <c r="AD512" s="109"/>
      <c r="AE512" s="109"/>
      <c r="AF512" s="109"/>
      <c r="AG512" s="109"/>
      <c r="AH512" s="109"/>
      <c r="AI512" s="109"/>
      <c r="AJ512" s="109"/>
      <c r="AK512" s="109"/>
      <c r="AL512" s="109"/>
      <c r="AM512" s="109"/>
      <c r="AN512" s="109"/>
      <c r="AO512" s="109"/>
      <c r="AP512" s="109"/>
      <c r="AQ512" s="109"/>
      <c r="AR512" s="109"/>
      <c r="AS512" s="109"/>
      <c r="AT512" s="109"/>
      <c r="AU512" s="109"/>
      <c r="AV512" s="109"/>
      <c r="AW512" s="109"/>
      <c r="AX512" s="109"/>
      <c r="AY512" s="109"/>
      <c r="AZ512" s="109"/>
      <c r="BA512" s="109"/>
      <c r="BB512" s="109"/>
      <c r="BC512" s="109"/>
      <c r="BD512" s="109"/>
      <c r="BE512" s="109"/>
      <c r="BF512" s="109"/>
      <c r="BG512" s="109"/>
      <c r="BH512" s="109"/>
      <c r="BI512" s="109"/>
      <c r="BJ512" s="109"/>
      <c r="BK512" s="109"/>
      <c r="BL512" s="109"/>
      <c r="BM512" s="109"/>
      <c r="BN512" s="109"/>
      <c r="BO512" s="109"/>
      <c r="BP512" s="109"/>
      <c r="BQ512" s="109"/>
      <c r="BR512" s="109"/>
      <c r="BS512" s="109"/>
      <c r="BT512" s="109"/>
      <c r="BU512" s="109"/>
      <c r="BV512" s="109"/>
      <c r="BW512" s="109"/>
      <c r="BX512" s="109"/>
      <c r="BY512" s="109"/>
      <c r="BZ512" s="109"/>
      <c r="CA512" s="109"/>
      <c r="CB512" s="109"/>
      <c r="CC512" s="109"/>
      <c r="CD512" s="109"/>
    </row>
    <row r="513" spans="1:82" s="153" customFormat="1">
      <c r="A513" s="109"/>
      <c r="B513" s="109"/>
      <c r="C513" s="109"/>
      <c r="D513" s="109"/>
      <c r="E513" s="109"/>
      <c r="F513" s="103"/>
      <c r="G513" s="103"/>
      <c r="H513" s="109"/>
      <c r="I513" s="109"/>
      <c r="J513" s="109"/>
      <c r="K513" s="109"/>
      <c r="L513" s="109"/>
      <c r="M513" s="109"/>
      <c r="N513" s="149"/>
      <c r="O513" s="109"/>
      <c r="P513" s="152"/>
      <c r="Q513" s="152"/>
      <c r="R513" s="152"/>
      <c r="S513" s="152"/>
      <c r="T513" s="152"/>
      <c r="U513" s="152"/>
      <c r="V513" s="109"/>
      <c r="W513" s="109"/>
      <c r="X513" s="109"/>
      <c r="Y513" s="109"/>
      <c r="Z513" s="109"/>
      <c r="AA513" s="109"/>
      <c r="AB513" s="109"/>
      <c r="AC513" s="109"/>
      <c r="AD513" s="109"/>
      <c r="AE513" s="109"/>
      <c r="AF513" s="109"/>
      <c r="AG513" s="109"/>
      <c r="AH513" s="109"/>
      <c r="AI513" s="109"/>
      <c r="AJ513" s="109"/>
      <c r="AK513" s="109"/>
      <c r="AL513" s="109"/>
      <c r="AM513" s="109"/>
      <c r="AN513" s="109"/>
      <c r="AO513" s="109"/>
      <c r="AP513" s="109"/>
      <c r="AQ513" s="109"/>
      <c r="AR513" s="109"/>
      <c r="AS513" s="109"/>
      <c r="AT513" s="109"/>
      <c r="AU513" s="109"/>
      <c r="AV513" s="109"/>
      <c r="AW513" s="109"/>
      <c r="AX513" s="109"/>
      <c r="AY513" s="109"/>
      <c r="AZ513" s="109"/>
      <c r="BA513" s="109"/>
      <c r="BB513" s="109"/>
      <c r="BC513" s="109"/>
      <c r="BD513" s="109"/>
      <c r="BE513" s="109"/>
      <c r="BF513" s="109"/>
      <c r="BG513" s="109"/>
      <c r="BH513" s="109"/>
      <c r="BI513" s="109"/>
      <c r="BJ513" s="109"/>
      <c r="BK513" s="109"/>
      <c r="BL513" s="109"/>
      <c r="BM513" s="109"/>
      <c r="BN513" s="109"/>
      <c r="BO513" s="109"/>
      <c r="BP513" s="109"/>
      <c r="BQ513" s="109"/>
      <c r="BR513" s="109"/>
      <c r="BS513" s="109"/>
      <c r="BT513" s="109"/>
      <c r="BU513" s="109"/>
      <c r="BV513" s="109"/>
      <c r="BW513" s="109"/>
      <c r="BX513" s="109"/>
      <c r="BY513" s="109"/>
      <c r="BZ513" s="109"/>
      <c r="CA513" s="109"/>
      <c r="CB513" s="109"/>
      <c r="CC513" s="109"/>
      <c r="CD513" s="109"/>
    </row>
    <row r="514" spans="1:82" s="153" customFormat="1">
      <c r="A514" s="109"/>
      <c r="B514" s="109"/>
      <c r="C514" s="109"/>
      <c r="D514" s="109"/>
      <c r="E514" s="109"/>
      <c r="F514" s="103"/>
      <c r="G514" s="103"/>
      <c r="H514" s="109"/>
      <c r="I514" s="109"/>
      <c r="J514" s="109"/>
      <c r="K514" s="109"/>
      <c r="L514" s="109"/>
      <c r="M514" s="109"/>
      <c r="N514" s="149"/>
      <c r="O514" s="109"/>
      <c r="P514" s="152"/>
      <c r="Q514" s="152"/>
      <c r="R514" s="152"/>
      <c r="S514" s="152"/>
      <c r="T514" s="152"/>
      <c r="U514" s="152"/>
      <c r="V514" s="109"/>
      <c r="W514" s="109"/>
      <c r="X514" s="109"/>
      <c r="Y514" s="109"/>
      <c r="Z514" s="109"/>
      <c r="AA514" s="109"/>
      <c r="AB514" s="109"/>
      <c r="AC514" s="109"/>
      <c r="AD514" s="109"/>
      <c r="AE514" s="109"/>
      <c r="AF514" s="109"/>
      <c r="AG514" s="109"/>
      <c r="AH514" s="109"/>
      <c r="AI514" s="109"/>
      <c r="AJ514" s="109"/>
      <c r="AK514" s="109"/>
      <c r="AL514" s="109"/>
      <c r="AM514" s="109"/>
      <c r="AN514" s="109"/>
      <c r="AO514" s="109"/>
      <c r="AP514" s="109"/>
      <c r="AQ514" s="109"/>
      <c r="AR514" s="109"/>
      <c r="AS514" s="109"/>
      <c r="AT514" s="109"/>
      <c r="AU514" s="109"/>
      <c r="AV514" s="109"/>
      <c r="AW514" s="109"/>
      <c r="AX514" s="109"/>
      <c r="AY514" s="109"/>
      <c r="AZ514" s="109"/>
      <c r="BA514" s="109"/>
      <c r="BB514" s="109"/>
      <c r="BC514" s="109"/>
      <c r="BD514" s="109"/>
      <c r="BE514" s="109"/>
      <c r="BF514" s="109"/>
      <c r="BG514" s="109"/>
      <c r="BH514" s="109"/>
      <c r="BI514" s="109"/>
      <c r="BJ514" s="109"/>
      <c r="BK514" s="109"/>
      <c r="BL514" s="109"/>
      <c r="BM514" s="109"/>
      <c r="BN514" s="109"/>
      <c r="BO514" s="109"/>
      <c r="BP514" s="109"/>
      <c r="BQ514" s="109"/>
      <c r="BR514" s="109"/>
      <c r="BS514" s="109"/>
      <c r="BT514" s="109"/>
      <c r="BU514" s="109"/>
      <c r="BV514" s="109"/>
      <c r="BW514" s="109"/>
      <c r="BX514" s="109"/>
      <c r="BY514" s="109"/>
      <c r="BZ514" s="109"/>
      <c r="CA514" s="109"/>
      <c r="CB514" s="109"/>
      <c r="CC514" s="109"/>
      <c r="CD514" s="109"/>
    </row>
    <row r="515" spans="1:82" s="153" customFormat="1">
      <c r="A515" s="109"/>
      <c r="B515" s="109"/>
      <c r="C515" s="109"/>
      <c r="D515" s="109"/>
      <c r="E515" s="109"/>
      <c r="F515" s="103"/>
      <c r="G515" s="103"/>
      <c r="H515" s="109"/>
      <c r="I515" s="109"/>
      <c r="J515" s="109"/>
      <c r="K515" s="109"/>
      <c r="L515" s="109"/>
      <c r="M515" s="109"/>
      <c r="N515" s="149"/>
      <c r="O515" s="109"/>
      <c r="P515" s="152"/>
      <c r="Q515" s="152"/>
      <c r="R515" s="152"/>
      <c r="S515" s="152"/>
      <c r="T515" s="152"/>
      <c r="U515" s="152"/>
      <c r="V515" s="109"/>
      <c r="W515" s="109"/>
      <c r="X515" s="109"/>
      <c r="Y515" s="109"/>
      <c r="Z515" s="109"/>
      <c r="AA515" s="109"/>
      <c r="AB515" s="109"/>
      <c r="AC515" s="109"/>
      <c r="AD515" s="109"/>
      <c r="AE515" s="109"/>
      <c r="AF515" s="109"/>
      <c r="AG515" s="109"/>
      <c r="AH515" s="109"/>
      <c r="AI515" s="109"/>
      <c r="AJ515" s="109"/>
      <c r="AK515" s="109"/>
      <c r="AL515" s="109"/>
      <c r="AM515" s="109"/>
      <c r="AN515" s="109"/>
      <c r="AO515" s="109"/>
      <c r="AP515" s="109"/>
      <c r="AQ515" s="109"/>
      <c r="AR515" s="109"/>
      <c r="AS515" s="109"/>
      <c r="AT515" s="109"/>
      <c r="AU515" s="109"/>
      <c r="AV515" s="109"/>
      <c r="AW515" s="109"/>
      <c r="AX515" s="109"/>
      <c r="AY515" s="109"/>
      <c r="AZ515" s="109"/>
      <c r="BA515" s="109"/>
      <c r="BB515" s="109"/>
      <c r="BC515" s="109"/>
      <c r="BD515" s="109"/>
      <c r="BE515" s="109"/>
      <c r="BF515" s="109"/>
      <c r="BG515" s="109"/>
      <c r="BH515" s="109"/>
      <c r="BI515" s="109"/>
      <c r="BJ515" s="109"/>
      <c r="BK515" s="109"/>
      <c r="BL515" s="109"/>
      <c r="BM515" s="109"/>
      <c r="BN515" s="109"/>
      <c r="BO515" s="109"/>
      <c r="BP515" s="109"/>
      <c r="BQ515" s="109"/>
      <c r="BR515" s="109"/>
      <c r="BS515" s="109"/>
      <c r="BT515" s="109"/>
      <c r="BU515" s="109"/>
      <c r="BV515" s="109"/>
      <c r="BW515" s="109"/>
      <c r="BX515" s="109"/>
      <c r="BY515" s="109"/>
      <c r="BZ515" s="109"/>
      <c r="CA515" s="109"/>
      <c r="CB515" s="109"/>
      <c r="CC515" s="109"/>
      <c r="CD515" s="109"/>
    </row>
    <row r="516" spans="1:82" s="153" customFormat="1">
      <c r="A516" s="109"/>
      <c r="B516" s="109"/>
      <c r="C516" s="109"/>
      <c r="D516" s="109"/>
      <c r="E516" s="109"/>
      <c r="F516" s="103"/>
      <c r="G516" s="103"/>
      <c r="H516" s="109"/>
      <c r="I516" s="109"/>
      <c r="J516" s="109"/>
      <c r="K516" s="109"/>
      <c r="L516" s="109"/>
      <c r="M516" s="109"/>
      <c r="N516" s="149"/>
      <c r="O516" s="109"/>
      <c r="P516" s="152"/>
      <c r="Q516" s="152"/>
      <c r="R516" s="152"/>
      <c r="S516" s="152"/>
      <c r="T516" s="152"/>
      <c r="U516" s="152"/>
      <c r="V516" s="109"/>
      <c r="W516" s="109"/>
      <c r="X516" s="109"/>
      <c r="Y516" s="109"/>
      <c r="Z516" s="109"/>
      <c r="AA516" s="109"/>
      <c r="AB516" s="109"/>
      <c r="AC516" s="109"/>
      <c r="AD516" s="109"/>
      <c r="AE516" s="109"/>
      <c r="AF516" s="109"/>
      <c r="AG516" s="109"/>
      <c r="AH516" s="109"/>
      <c r="AI516" s="109"/>
      <c r="AJ516" s="109"/>
      <c r="AK516" s="109"/>
      <c r="AL516" s="109"/>
      <c r="AM516" s="109"/>
      <c r="AN516" s="109"/>
      <c r="AO516" s="109"/>
      <c r="AP516" s="109"/>
      <c r="AQ516" s="109"/>
      <c r="AR516" s="109"/>
      <c r="AS516" s="109"/>
      <c r="AT516" s="109"/>
      <c r="AU516" s="109"/>
      <c r="AV516" s="109"/>
      <c r="AW516" s="109"/>
      <c r="AX516" s="109"/>
      <c r="AY516" s="109"/>
      <c r="AZ516" s="109"/>
      <c r="BA516" s="109"/>
      <c r="BB516" s="109"/>
      <c r="BC516" s="109"/>
      <c r="BD516" s="109"/>
      <c r="BE516" s="109"/>
      <c r="BF516" s="109"/>
      <c r="BG516" s="109"/>
      <c r="BH516" s="109"/>
      <c r="BI516" s="109"/>
      <c r="BJ516" s="109"/>
      <c r="BK516" s="109"/>
      <c r="BL516" s="109"/>
      <c r="BM516" s="109"/>
      <c r="BN516" s="109"/>
      <c r="BO516" s="109"/>
      <c r="BP516" s="109"/>
      <c r="BQ516" s="109"/>
      <c r="BR516" s="109"/>
      <c r="BS516" s="109"/>
      <c r="BT516" s="109"/>
      <c r="BU516" s="109"/>
      <c r="BV516" s="109"/>
      <c r="BW516" s="109"/>
      <c r="BX516" s="109"/>
      <c r="BY516" s="109"/>
      <c r="BZ516" s="109"/>
      <c r="CA516" s="109"/>
      <c r="CB516" s="109"/>
      <c r="CC516" s="109"/>
      <c r="CD516" s="109"/>
    </row>
    <row r="517" spans="1:82" s="153" customFormat="1">
      <c r="A517" s="109"/>
      <c r="B517" s="109"/>
      <c r="C517" s="109"/>
      <c r="D517" s="109"/>
      <c r="E517" s="109"/>
      <c r="F517" s="103"/>
      <c r="G517" s="103"/>
      <c r="H517" s="109"/>
      <c r="I517" s="109"/>
      <c r="J517" s="109"/>
      <c r="K517" s="109"/>
      <c r="L517" s="109"/>
      <c r="M517" s="109"/>
      <c r="N517" s="149"/>
      <c r="O517" s="109"/>
      <c r="P517" s="152"/>
      <c r="Q517" s="152"/>
      <c r="R517" s="152"/>
      <c r="S517" s="152"/>
      <c r="T517" s="152"/>
      <c r="U517" s="152"/>
      <c r="V517" s="109"/>
      <c r="W517" s="109"/>
      <c r="X517" s="109"/>
      <c r="Y517" s="109"/>
      <c r="Z517" s="109"/>
      <c r="AA517" s="109"/>
      <c r="AB517" s="109"/>
      <c r="AC517" s="109"/>
      <c r="AD517" s="109"/>
      <c r="AE517" s="109"/>
      <c r="AF517" s="109"/>
      <c r="AG517" s="109"/>
      <c r="AH517" s="109"/>
      <c r="AI517" s="109"/>
      <c r="AJ517" s="109"/>
      <c r="AK517" s="109"/>
      <c r="AL517" s="109"/>
      <c r="AM517" s="109"/>
      <c r="AN517" s="109"/>
      <c r="AO517" s="109"/>
      <c r="AP517" s="109"/>
      <c r="AQ517" s="109"/>
      <c r="AR517" s="109"/>
      <c r="AS517" s="109"/>
      <c r="AT517" s="109"/>
      <c r="AU517" s="109"/>
      <c r="AV517" s="109"/>
      <c r="AW517" s="109"/>
      <c r="AX517" s="109"/>
      <c r="AY517" s="109"/>
      <c r="AZ517" s="109"/>
      <c r="BA517" s="109"/>
      <c r="BB517" s="109"/>
      <c r="BC517" s="109"/>
      <c r="BD517" s="109"/>
      <c r="BE517" s="109"/>
      <c r="BF517" s="109"/>
      <c r="BG517" s="109"/>
      <c r="BH517" s="109"/>
      <c r="BI517" s="109"/>
      <c r="BJ517" s="109"/>
      <c r="BK517" s="109"/>
      <c r="BL517" s="109"/>
      <c r="BM517" s="109"/>
      <c r="BN517" s="109"/>
      <c r="BO517" s="109"/>
      <c r="BP517" s="109"/>
      <c r="BQ517" s="109"/>
      <c r="BR517" s="109"/>
      <c r="BS517" s="109"/>
      <c r="BT517" s="109"/>
      <c r="BU517" s="109"/>
      <c r="BV517" s="109"/>
      <c r="BW517" s="109"/>
      <c r="BX517" s="109"/>
      <c r="BY517" s="109"/>
      <c r="BZ517" s="109"/>
      <c r="CA517" s="109"/>
      <c r="CB517" s="109"/>
      <c r="CC517" s="109"/>
      <c r="CD517" s="109"/>
    </row>
    <row r="518" spans="1:82" s="153" customFormat="1">
      <c r="A518" s="109"/>
      <c r="B518" s="109"/>
      <c r="C518" s="109"/>
      <c r="D518" s="109"/>
      <c r="E518" s="109"/>
      <c r="F518" s="103"/>
      <c r="G518" s="103"/>
      <c r="H518" s="109"/>
      <c r="I518" s="109"/>
      <c r="J518" s="109"/>
      <c r="K518" s="109"/>
      <c r="L518" s="109"/>
      <c r="M518" s="109"/>
      <c r="N518" s="149"/>
      <c r="O518" s="109"/>
      <c r="P518" s="152"/>
      <c r="Q518" s="152"/>
      <c r="R518" s="152"/>
      <c r="S518" s="152"/>
      <c r="T518" s="152"/>
      <c r="U518" s="152"/>
      <c r="V518" s="109"/>
      <c r="W518" s="109"/>
      <c r="X518" s="109"/>
      <c r="Y518" s="109"/>
      <c r="Z518" s="109"/>
      <c r="AA518" s="109"/>
      <c r="AB518" s="109"/>
      <c r="AC518" s="109"/>
      <c r="AD518" s="109"/>
      <c r="AE518" s="109"/>
      <c r="AF518" s="109"/>
      <c r="AG518" s="109"/>
      <c r="AH518" s="109"/>
      <c r="AI518" s="109"/>
      <c r="AJ518" s="109"/>
      <c r="AK518" s="109"/>
      <c r="AL518" s="109"/>
      <c r="AM518" s="109"/>
      <c r="AN518" s="109"/>
      <c r="AO518" s="109"/>
      <c r="AP518" s="109"/>
      <c r="AQ518" s="109"/>
      <c r="AR518" s="109"/>
      <c r="AS518" s="109"/>
      <c r="AT518" s="109"/>
      <c r="AU518" s="109"/>
      <c r="AV518" s="109"/>
      <c r="AW518" s="109"/>
      <c r="AX518" s="109"/>
      <c r="AY518" s="109"/>
      <c r="AZ518" s="109"/>
      <c r="BA518" s="109"/>
      <c r="BB518" s="109"/>
      <c r="BC518" s="109"/>
      <c r="BD518" s="109"/>
      <c r="BE518" s="109"/>
      <c r="BF518" s="109"/>
      <c r="BG518" s="109"/>
      <c r="BH518" s="109"/>
      <c r="BI518" s="109"/>
      <c r="BJ518" s="109"/>
      <c r="BK518" s="109"/>
      <c r="BL518" s="109"/>
      <c r="BM518" s="109"/>
      <c r="BN518" s="109"/>
      <c r="BO518" s="109"/>
      <c r="BP518" s="109"/>
      <c r="BQ518" s="109"/>
      <c r="BR518" s="109"/>
      <c r="BS518" s="109"/>
      <c r="BT518" s="109"/>
      <c r="BU518" s="109"/>
      <c r="BV518" s="109"/>
      <c r="BW518" s="109"/>
      <c r="BX518" s="109"/>
      <c r="BY518" s="109"/>
      <c r="BZ518" s="109"/>
      <c r="CA518" s="109"/>
      <c r="CB518" s="109"/>
      <c r="CC518" s="109"/>
      <c r="CD518" s="109"/>
    </row>
    <row r="519" spans="1:82" s="153" customFormat="1">
      <c r="A519" s="109"/>
      <c r="B519" s="109"/>
      <c r="C519" s="109"/>
      <c r="D519" s="109"/>
      <c r="E519" s="109"/>
      <c r="F519" s="103"/>
      <c r="G519" s="103"/>
      <c r="H519" s="109"/>
      <c r="I519" s="109"/>
      <c r="J519" s="109"/>
      <c r="K519" s="109"/>
      <c r="L519" s="109"/>
      <c r="M519" s="109"/>
      <c r="N519" s="149"/>
      <c r="O519" s="109"/>
      <c r="P519" s="152"/>
      <c r="Q519" s="152"/>
      <c r="R519" s="152"/>
      <c r="S519" s="152"/>
      <c r="T519" s="152"/>
      <c r="U519" s="152"/>
      <c r="V519" s="109"/>
      <c r="W519" s="109"/>
      <c r="X519" s="109"/>
      <c r="Y519" s="109"/>
      <c r="Z519" s="109"/>
      <c r="AA519" s="109"/>
      <c r="AB519" s="109"/>
      <c r="AC519" s="109"/>
      <c r="AD519" s="109"/>
      <c r="AE519" s="109"/>
      <c r="AF519" s="109"/>
      <c r="AG519" s="109"/>
      <c r="AH519" s="109"/>
      <c r="AI519" s="109"/>
      <c r="AJ519" s="109"/>
      <c r="AK519" s="109"/>
      <c r="AL519" s="109"/>
      <c r="AM519" s="109"/>
      <c r="AN519" s="109"/>
      <c r="AO519" s="109"/>
      <c r="AP519" s="109"/>
      <c r="AQ519" s="109"/>
      <c r="AR519" s="109"/>
      <c r="AS519" s="109"/>
      <c r="AT519" s="109"/>
      <c r="AU519" s="109"/>
      <c r="AV519" s="109"/>
      <c r="AW519" s="109"/>
      <c r="AX519" s="109"/>
      <c r="AY519" s="109"/>
      <c r="AZ519" s="109"/>
      <c r="BA519" s="109"/>
      <c r="BB519" s="109"/>
      <c r="BC519" s="109"/>
      <c r="BD519" s="109"/>
      <c r="BE519" s="109"/>
      <c r="BF519" s="109"/>
      <c r="BG519" s="109"/>
      <c r="BH519" s="109"/>
      <c r="BI519" s="109"/>
      <c r="BJ519" s="109"/>
      <c r="BK519" s="109"/>
      <c r="BL519" s="109"/>
      <c r="BM519" s="109"/>
      <c r="BN519" s="109"/>
      <c r="BO519" s="109"/>
      <c r="BP519" s="109"/>
      <c r="BQ519" s="109"/>
      <c r="BR519" s="109"/>
      <c r="BS519" s="109"/>
      <c r="BT519" s="109"/>
      <c r="BU519" s="109"/>
      <c r="BV519" s="109"/>
      <c r="BW519" s="109"/>
      <c r="BX519" s="109"/>
      <c r="BY519" s="109"/>
      <c r="BZ519" s="109"/>
      <c r="CA519" s="109"/>
      <c r="CB519" s="109"/>
      <c r="CC519" s="109"/>
      <c r="CD519" s="109"/>
    </row>
    <row r="520" spans="1:82" s="153" customFormat="1">
      <c r="A520" s="109"/>
      <c r="B520" s="109"/>
      <c r="C520" s="109"/>
      <c r="D520" s="109"/>
      <c r="E520" s="109"/>
      <c r="F520" s="103"/>
      <c r="G520" s="103"/>
      <c r="H520" s="109"/>
      <c r="I520" s="109"/>
      <c r="J520" s="109"/>
      <c r="K520" s="109"/>
      <c r="L520" s="109"/>
      <c r="M520" s="109"/>
      <c r="N520" s="149"/>
      <c r="O520" s="109"/>
      <c r="P520" s="152"/>
      <c r="Q520" s="152"/>
      <c r="R520" s="152"/>
      <c r="S520" s="152"/>
      <c r="T520" s="152"/>
      <c r="U520" s="152"/>
      <c r="V520" s="109"/>
      <c r="W520" s="109"/>
      <c r="X520" s="109"/>
      <c r="Y520" s="109"/>
      <c r="Z520" s="109"/>
      <c r="AA520" s="109"/>
      <c r="AB520" s="109"/>
      <c r="AC520" s="109"/>
      <c r="AD520" s="109"/>
      <c r="AE520" s="109"/>
      <c r="AF520" s="109"/>
      <c r="AG520" s="109"/>
      <c r="AH520" s="109"/>
      <c r="AI520" s="109"/>
      <c r="AJ520" s="109"/>
      <c r="AK520" s="109"/>
      <c r="AL520" s="109"/>
      <c r="AM520" s="109"/>
      <c r="AN520" s="109"/>
      <c r="AO520" s="109"/>
      <c r="AP520" s="109"/>
      <c r="AQ520" s="109"/>
      <c r="AR520" s="109"/>
      <c r="AS520" s="109"/>
      <c r="AT520" s="109"/>
      <c r="AU520" s="109"/>
      <c r="AV520" s="109"/>
      <c r="AW520" s="109"/>
      <c r="AX520" s="109"/>
      <c r="AY520" s="109"/>
      <c r="AZ520" s="109"/>
      <c r="BA520" s="109"/>
      <c r="BB520" s="109"/>
      <c r="BC520" s="109"/>
      <c r="BD520" s="109"/>
      <c r="BE520" s="109"/>
      <c r="BF520" s="109"/>
      <c r="BG520" s="109"/>
      <c r="BH520" s="109"/>
      <c r="BI520" s="109"/>
      <c r="BJ520" s="109"/>
      <c r="BK520" s="109"/>
      <c r="BL520" s="109"/>
      <c r="BM520" s="109"/>
      <c r="BN520" s="109"/>
      <c r="BO520" s="109"/>
      <c r="BP520" s="109"/>
      <c r="BQ520" s="109"/>
      <c r="BR520" s="109"/>
      <c r="BS520" s="109"/>
      <c r="BT520" s="109"/>
      <c r="BU520" s="109"/>
      <c r="BV520" s="109"/>
      <c r="BW520" s="109"/>
      <c r="BX520" s="109"/>
      <c r="BY520" s="109"/>
      <c r="BZ520" s="109"/>
      <c r="CA520" s="109"/>
      <c r="CB520" s="109"/>
      <c r="CC520" s="109"/>
      <c r="CD520" s="109"/>
    </row>
    <row r="521" spans="1:82" s="153" customFormat="1">
      <c r="A521" s="109"/>
      <c r="B521" s="109"/>
      <c r="C521" s="109"/>
      <c r="D521" s="109"/>
      <c r="E521" s="109"/>
      <c r="F521" s="103"/>
      <c r="G521" s="103"/>
      <c r="H521" s="109"/>
      <c r="I521" s="109"/>
      <c r="J521" s="109"/>
      <c r="K521" s="109"/>
      <c r="L521" s="109"/>
      <c r="M521" s="109"/>
      <c r="N521" s="149"/>
      <c r="O521" s="109"/>
      <c r="P521" s="152"/>
      <c r="Q521" s="152"/>
      <c r="R521" s="152"/>
      <c r="S521" s="152"/>
      <c r="T521" s="152"/>
      <c r="U521" s="152"/>
      <c r="V521" s="109"/>
      <c r="W521" s="109"/>
      <c r="X521" s="109"/>
      <c r="Y521" s="109"/>
      <c r="Z521" s="109"/>
      <c r="AA521" s="109"/>
      <c r="AB521" s="109"/>
      <c r="AC521" s="109"/>
      <c r="AD521" s="109"/>
      <c r="AE521" s="109"/>
      <c r="AF521" s="109"/>
      <c r="AG521" s="109"/>
      <c r="AH521" s="109"/>
      <c r="AI521" s="109"/>
      <c r="AJ521" s="109"/>
      <c r="AK521" s="109"/>
      <c r="AL521" s="109"/>
      <c r="AM521" s="109"/>
      <c r="AN521" s="109"/>
      <c r="AO521" s="109"/>
      <c r="AP521" s="109"/>
      <c r="AQ521" s="109"/>
      <c r="AR521" s="109"/>
      <c r="AS521" s="109"/>
      <c r="AT521" s="109"/>
      <c r="AU521" s="109"/>
      <c r="AV521" s="109"/>
      <c r="AW521" s="109"/>
      <c r="AX521" s="109"/>
      <c r="AY521" s="109"/>
      <c r="AZ521" s="109"/>
      <c r="BA521" s="109"/>
      <c r="BB521" s="109"/>
      <c r="BC521" s="109"/>
      <c r="BD521" s="109"/>
      <c r="BE521" s="109"/>
      <c r="BF521" s="109"/>
      <c r="BG521" s="109"/>
      <c r="BH521" s="109"/>
      <c r="BI521" s="109"/>
      <c r="BJ521" s="109"/>
      <c r="BK521" s="109"/>
      <c r="BL521" s="109"/>
      <c r="BM521" s="109"/>
      <c r="BN521" s="109"/>
      <c r="BO521" s="109"/>
      <c r="BP521" s="109"/>
      <c r="BQ521" s="109"/>
      <c r="BR521" s="109"/>
      <c r="BS521" s="109"/>
      <c r="BT521" s="109"/>
      <c r="BU521" s="109"/>
      <c r="BV521" s="109"/>
      <c r="BW521" s="109"/>
      <c r="BX521" s="109"/>
      <c r="BY521" s="109"/>
      <c r="BZ521" s="109"/>
      <c r="CA521" s="109"/>
      <c r="CB521" s="109"/>
      <c r="CC521" s="109"/>
      <c r="CD521" s="109"/>
    </row>
    <row r="522" spans="1:82" s="153" customFormat="1">
      <c r="A522" s="109"/>
      <c r="B522" s="109"/>
      <c r="C522" s="109"/>
      <c r="D522" s="109"/>
      <c r="E522" s="109"/>
      <c r="F522" s="103"/>
      <c r="G522" s="103"/>
      <c r="H522" s="109"/>
      <c r="I522" s="109"/>
      <c r="J522" s="109"/>
      <c r="K522" s="109"/>
      <c r="L522" s="109"/>
      <c r="M522" s="109"/>
      <c r="N522" s="149"/>
      <c r="O522" s="109"/>
      <c r="P522" s="152"/>
      <c r="Q522" s="152"/>
      <c r="R522" s="152"/>
      <c r="S522" s="152"/>
      <c r="T522" s="152"/>
      <c r="U522" s="152"/>
      <c r="V522" s="109"/>
      <c r="W522" s="109"/>
      <c r="X522" s="109"/>
      <c r="Y522" s="109"/>
      <c r="Z522" s="109"/>
      <c r="AA522" s="109"/>
      <c r="AB522" s="109"/>
      <c r="AC522" s="109"/>
      <c r="AD522" s="109"/>
      <c r="AE522" s="109"/>
      <c r="AF522" s="109"/>
      <c r="AG522" s="109"/>
      <c r="AH522" s="109"/>
      <c r="AI522" s="109"/>
      <c r="AJ522" s="109"/>
      <c r="AK522" s="109"/>
      <c r="AL522" s="109"/>
      <c r="AM522" s="109"/>
      <c r="AN522" s="109"/>
      <c r="AO522" s="109"/>
      <c r="AP522" s="109"/>
      <c r="AQ522" s="109"/>
      <c r="AR522" s="109"/>
      <c r="AS522" s="109"/>
      <c r="AT522" s="109"/>
      <c r="AU522" s="109"/>
      <c r="AV522" s="109"/>
      <c r="AW522" s="109"/>
      <c r="AX522" s="109"/>
      <c r="AY522" s="109"/>
      <c r="AZ522" s="109"/>
      <c r="BA522" s="109"/>
      <c r="BB522" s="109"/>
      <c r="BC522" s="109"/>
      <c r="BD522" s="109"/>
      <c r="BE522" s="109"/>
      <c r="BF522" s="109"/>
      <c r="BG522" s="109"/>
      <c r="BH522" s="109"/>
      <c r="BI522" s="109"/>
      <c r="BJ522" s="109"/>
      <c r="BK522" s="109"/>
      <c r="BL522" s="109"/>
      <c r="BM522" s="109"/>
      <c r="BN522" s="109"/>
      <c r="BO522" s="109"/>
      <c r="BP522" s="109"/>
      <c r="BQ522" s="109"/>
      <c r="BR522" s="109"/>
      <c r="BS522" s="109"/>
      <c r="BT522" s="109"/>
      <c r="BU522" s="109"/>
      <c r="BV522" s="109"/>
      <c r="BW522" s="109"/>
      <c r="BX522" s="109"/>
      <c r="BY522" s="109"/>
      <c r="BZ522" s="109"/>
      <c r="CA522" s="109"/>
      <c r="CB522" s="109"/>
      <c r="CC522" s="109"/>
      <c r="CD522" s="109"/>
    </row>
    <row r="523" spans="1:82" s="153" customFormat="1">
      <c r="A523" s="109"/>
      <c r="B523" s="109"/>
      <c r="C523" s="109"/>
      <c r="D523" s="109"/>
      <c r="E523" s="109"/>
      <c r="F523" s="103"/>
      <c r="G523" s="103"/>
      <c r="H523" s="109"/>
      <c r="I523" s="109"/>
      <c r="J523" s="109"/>
      <c r="K523" s="109"/>
      <c r="L523" s="109"/>
      <c r="M523" s="109"/>
      <c r="N523" s="149"/>
      <c r="O523" s="109"/>
      <c r="P523" s="152"/>
      <c r="Q523" s="152"/>
      <c r="R523" s="152"/>
      <c r="S523" s="152"/>
      <c r="T523" s="152"/>
      <c r="U523" s="152"/>
      <c r="V523" s="109"/>
      <c r="W523" s="109"/>
      <c r="X523" s="109"/>
      <c r="Y523" s="109"/>
      <c r="Z523" s="109"/>
      <c r="AA523" s="109"/>
      <c r="AB523" s="109"/>
      <c r="AC523" s="109"/>
      <c r="AD523" s="109"/>
      <c r="AE523" s="109"/>
      <c r="AF523" s="109"/>
      <c r="AG523" s="109"/>
      <c r="AH523" s="109"/>
      <c r="AI523" s="109"/>
      <c r="AJ523" s="109"/>
      <c r="AK523" s="109"/>
      <c r="AL523" s="109"/>
      <c r="AM523" s="109"/>
      <c r="AN523" s="109"/>
      <c r="AO523" s="109"/>
      <c r="AP523" s="109"/>
      <c r="AQ523" s="109"/>
      <c r="AR523" s="109"/>
      <c r="AS523" s="109"/>
      <c r="AT523" s="109"/>
      <c r="AU523" s="109"/>
      <c r="AV523" s="109"/>
      <c r="AW523" s="109"/>
      <c r="AX523" s="109"/>
      <c r="AY523" s="109"/>
      <c r="AZ523" s="109"/>
      <c r="BA523" s="109"/>
      <c r="BB523" s="109"/>
      <c r="BC523" s="109"/>
      <c r="BD523" s="109"/>
      <c r="BE523" s="109"/>
      <c r="BF523" s="109"/>
      <c r="BG523" s="109"/>
      <c r="BH523" s="109"/>
      <c r="BI523" s="109"/>
      <c r="BJ523" s="109"/>
      <c r="BK523" s="109"/>
      <c r="BL523" s="109"/>
      <c r="BM523" s="109"/>
      <c r="BN523" s="109"/>
      <c r="BO523" s="109"/>
      <c r="BP523" s="109"/>
      <c r="BQ523" s="109"/>
      <c r="BR523" s="109"/>
      <c r="BS523" s="109"/>
      <c r="BT523" s="109"/>
      <c r="BU523" s="109"/>
      <c r="BV523" s="109"/>
      <c r="BW523" s="109"/>
      <c r="BX523" s="109"/>
      <c r="BY523" s="109"/>
      <c r="BZ523" s="109"/>
      <c r="CA523" s="109"/>
      <c r="CB523" s="109"/>
      <c r="CC523" s="109"/>
      <c r="CD523" s="109"/>
    </row>
    <row r="524" spans="1:82" s="153" customFormat="1">
      <c r="A524" s="109"/>
      <c r="B524" s="109"/>
      <c r="C524" s="109"/>
      <c r="D524" s="109"/>
      <c r="E524" s="109"/>
      <c r="F524" s="103"/>
      <c r="G524" s="103"/>
      <c r="H524" s="109"/>
      <c r="I524" s="109"/>
      <c r="J524" s="109"/>
      <c r="K524" s="109"/>
      <c r="L524" s="109"/>
      <c r="M524" s="109"/>
      <c r="N524" s="149"/>
      <c r="O524" s="109"/>
      <c r="P524" s="152"/>
      <c r="Q524" s="152"/>
      <c r="R524" s="152"/>
      <c r="S524" s="152"/>
      <c r="T524" s="152"/>
      <c r="U524" s="152"/>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V524" s="109"/>
      <c r="AW524" s="109"/>
      <c r="AX524" s="109"/>
      <c r="AY524" s="109"/>
      <c r="AZ524" s="109"/>
      <c r="BA524" s="109"/>
      <c r="BB524" s="109"/>
      <c r="BC524" s="109"/>
      <c r="BD524" s="109"/>
      <c r="BE524" s="109"/>
      <c r="BF524" s="109"/>
      <c r="BG524" s="109"/>
      <c r="BH524" s="109"/>
      <c r="BI524" s="109"/>
      <c r="BJ524" s="109"/>
      <c r="BK524" s="109"/>
      <c r="BL524" s="109"/>
      <c r="BM524" s="109"/>
      <c r="BN524" s="109"/>
      <c r="BO524" s="109"/>
      <c r="BP524" s="109"/>
      <c r="BQ524" s="109"/>
      <c r="BR524" s="109"/>
      <c r="BS524" s="109"/>
      <c r="BT524" s="109"/>
      <c r="BU524" s="109"/>
      <c r="BV524" s="109"/>
      <c r="BW524" s="109"/>
      <c r="BX524" s="109"/>
      <c r="BY524" s="109"/>
      <c r="BZ524" s="109"/>
      <c r="CA524" s="109"/>
      <c r="CB524" s="109"/>
      <c r="CC524" s="109"/>
      <c r="CD524" s="109"/>
    </row>
    <row r="525" spans="1:82" s="153" customFormat="1">
      <c r="A525" s="109"/>
      <c r="B525" s="109"/>
      <c r="C525" s="109"/>
      <c r="D525" s="109"/>
      <c r="E525" s="109"/>
      <c r="F525" s="103"/>
      <c r="G525" s="103"/>
      <c r="H525" s="109"/>
      <c r="I525" s="109"/>
      <c r="J525" s="109"/>
      <c r="K525" s="109"/>
      <c r="L525" s="109"/>
      <c r="M525" s="109"/>
      <c r="N525" s="149"/>
      <c r="O525" s="109"/>
      <c r="P525" s="152"/>
      <c r="Q525" s="152"/>
      <c r="R525" s="152"/>
      <c r="S525" s="152"/>
      <c r="T525" s="152"/>
      <c r="U525" s="152"/>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V525" s="109"/>
      <c r="AW525" s="109"/>
      <c r="AX525" s="109"/>
      <c r="AY525" s="109"/>
      <c r="AZ525" s="109"/>
      <c r="BA525" s="109"/>
      <c r="BB525" s="109"/>
      <c r="BC525" s="109"/>
      <c r="BD525" s="109"/>
      <c r="BE525" s="109"/>
      <c r="BF525" s="109"/>
      <c r="BG525" s="109"/>
      <c r="BH525" s="109"/>
      <c r="BI525" s="109"/>
      <c r="BJ525" s="109"/>
      <c r="BK525" s="109"/>
      <c r="BL525" s="109"/>
      <c r="BM525" s="109"/>
      <c r="BN525" s="109"/>
      <c r="BO525" s="109"/>
      <c r="BP525" s="109"/>
      <c r="BQ525" s="109"/>
      <c r="BR525" s="109"/>
      <c r="BS525" s="109"/>
      <c r="BT525" s="109"/>
      <c r="BU525" s="109"/>
      <c r="BV525" s="109"/>
      <c r="BW525" s="109"/>
      <c r="BX525" s="109"/>
      <c r="BY525" s="109"/>
      <c r="BZ525" s="109"/>
      <c r="CA525" s="109"/>
      <c r="CB525" s="109"/>
      <c r="CC525" s="109"/>
      <c r="CD525" s="109"/>
    </row>
    <row r="526" spans="1:82" s="153" customFormat="1">
      <c r="A526" s="109"/>
      <c r="B526" s="109"/>
      <c r="C526" s="109"/>
      <c r="D526" s="109"/>
      <c r="E526" s="109"/>
      <c r="F526" s="103"/>
      <c r="G526" s="103"/>
      <c r="H526" s="109"/>
      <c r="I526" s="109"/>
      <c r="J526" s="109"/>
      <c r="K526" s="109"/>
      <c r="L526" s="109"/>
      <c r="M526" s="109"/>
      <c r="N526" s="149"/>
      <c r="O526" s="109"/>
      <c r="P526" s="152"/>
      <c r="Q526" s="152"/>
      <c r="R526" s="152"/>
      <c r="S526" s="152"/>
      <c r="T526" s="152"/>
      <c r="U526" s="152"/>
      <c r="V526" s="109"/>
      <c r="W526" s="109"/>
      <c r="X526" s="109"/>
      <c r="Y526" s="109"/>
      <c r="Z526" s="109"/>
      <c r="AA526" s="109"/>
      <c r="AB526" s="109"/>
      <c r="AC526" s="109"/>
      <c r="AD526" s="109"/>
      <c r="AE526" s="109"/>
      <c r="AF526" s="109"/>
      <c r="AG526" s="109"/>
      <c r="AH526" s="109"/>
      <c r="AI526" s="109"/>
      <c r="AJ526" s="109"/>
      <c r="AK526" s="109"/>
      <c r="AL526" s="109"/>
      <c r="AM526" s="109"/>
      <c r="AN526" s="109"/>
      <c r="AO526" s="109"/>
      <c r="AP526" s="109"/>
      <c r="AQ526" s="109"/>
      <c r="AR526" s="109"/>
      <c r="AS526" s="109"/>
      <c r="AT526" s="109"/>
      <c r="AU526" s="109"/>
      <c r="AV526" s="109"/>
      <c r="AW526" s="109"/>
      <c r="AX526" s="109"/>
      <c r="AY526" s="109"/>
      <c r="AZ526" s="109"/>
      <c r="BA526" s="109"/>
      <c r="BB526" s="109"/>
      <c r="BC526" s="109"/>
      <c r="BD526" s="109"/>
      <c r="BE526" s="109"/>
      <c r="BF526" s="109"/>
      <c r="BG526" s="109"/>
      <c r="BH526" s="109"/>
      <c r="BI526" s="109"/>
      <c r="BJ526" s="109"/>
      <c r="BK526" s="109"/>
      <c r="BL526" s="109"/>
      <c r="BM526" s="109"/>
      <c r="BN526" s="109"/>
      <c r="BO526" s="109"/>
      <c r="BP526" s="109"/>
      <c r="BQ526" s="109"/>
      <c r="BR526" s="109"/>
      <c r="BS526" s="109"/>
      <c r="BT526" s="109"/>
      <c r="BU526" s="109"/>
      <c r="BV526" s="109"/>
      <c r="BW526" s="109"/>
      <c r="BX526" s="109"/>
      <c r="BY526" s="109"/>
      <c r="BZ526" s="109"/>
      <c r="CA526" s="109"/>
      <c r="CB526" s="109"/>
      <c r="CC526" s="109"/>
      <c r="CD526" s="109"/>
    </row>
    <row r="527" spans="1:82" s="153" customFormat="1">
      <c r="A527" s="109"/>
      <c r="B527" s="109"/>
      <c r="C527" s="109"/>
      <c r="D527" s="109"/>
      <c r="E527" s="109"/>
      <c r="F527" s="103"/>
      <c r="G527" s="103"/>
      <c r="H527" s="109"/>
      <c r="I527" s="109"/>
      <c r="J527" s="109"/>
      <c r="K527" s="109"/>
      <c r="L527" s="109"/>
      <c r="M527" s="109"/>
      <c r="N527" s="149"/>
      <c r="O527" s="109"/>
      <c r="P527" s="152"/>
      <c r="Q527" s="152"/>
      <c r="R527" s="152"/>
      <c r="S527" s="152"/>
      <c r="T527" s="152"/>
      <c r="U527" s="152"/>
      <c r="V527" s="109"/>
      <c r="W527" s="109"/>
      <c r="X527" s="109"/>
      <c r="Y527" s="109"/>
      <c r="Z527" s="109"/>
      <c r="AA527" s="109"/>
      <c r="AB527" s="109"/>
      <c r="AC527" s="109"/>
      <c r="AD527" s="109"/>
      <c r="AE527" s="109"/>
      <c r="AF527" s="109"/>
      <c r="AG527" s="109"/>
      <c r="AH527" s="109"/>
      <c r="AI527" s="109"/>
      <c r="AJ527" s="109"/>
      <c r="AK527" s="109"/>
      <c r="AL527" s="109"/>
      <c r="AM527" s="109"/>
      <c r="AN527" s="109"/>
      <c r="AO527" s="109"/>
      <c r="AP527" s="109"/>
      <c r="AQ527" s="109"/>
      <c r="AR527" s="109"/>
      <c r="AS527" s="109"/>
      <c r="AT527" s="109"/>
      <c r="AU527" s="109"/>
      <c r="AV527" s="109"/>
      <c r="AW527" s="109"/>
      <c r="AX527" s="109"/>
      <c r="AY527" s="109"/>
      <c r="AZ527" s="109"/>
      <c r="BA527" s="109"/>
      <c r="BB527" s="109"/>
      <c r="BC527" s="109"/>
      <c r="BD527" s="109"/>
      <c r="BE527" s="109"/>
      <c r="BF527" s="109"/>
      <c r="BG527" s="109"/>
      <c r="BH527" s="109"/>
      <c r="BI527" s="109"/>
      <c r="BJ527" s="109"/>
      <c r="BK527" s="109"/>
      <c r="BL527" s="109"/>
      <c r="BM527" s="109"/>
      <c r="BN527" s="109"/>
      <c r="BO527" s="109"/>
      <c r="BP527" s="109"/>
      <c r="BQ527" s="109"/>
      <c r="BR527" s="109"/>
      <c r="BS527" s="109"/>
      <c r="BT527" s="109"/>
      <c r="BU527" s="109"/>
      <c r="BV527" s="109"/>
      <c r="BW527" s="109"/>
      <c r="BX527" s="109"/>
      <c r="BY527" s="109"/>
      <c r="BZ527" s="109"/>
      <c r="CA527" s="109"/>
      <c r="CB527" s="109"/>
      <c r="CC527" s="109"/>
      <c r="CD527" s="109"/>
    </row>
    <row r="528" spans="1:82" s="153" customFormat="1">
      <c r="A528" s="109"/>
      <c r="B528" s="109"/>
      <c r="C528" s="109"/>
      <c r="D528" s="109"/>
      <c r="E528" s="109"/>
      <c r="F528" s="103"/>
      <c r="G528" s="103"/>
      <c r="H528" s="109"/>
      <c r="I528" s="109"/>
      <c r="J528" s="109"/>
      <c r="K528" s="109"/>
      <c r="L528" s="109"/>
      <c r="M528" s="109"/>
      <c r="N528" s="149"/>
      <c r="O528" s="109"/>
      <c r="P528" s="152"/>
      <c r="Q528" s="152"/>
      <c r="R528" s="152"/>
      <c r="S528" s="152"/>
      <c r="T528" s="152"/>
      <c r="U528" s="152"/>
      <c r="V528" s="109"/>
      <c r="W528" s="109"/>
      <c r="X528" s="109"/>
      <c r="Y528" s="109"/>
      <c r="Z528" s="109"/>
      <c r="AA528" s="109"/>
      <c r="AB528" s="109"/>
      <c r="AC528" s="109"/>
      <c r="AD528" s="109"/>
      <c r="AE528" s="109"/>
      <c r="AF528" s="109"/>
      <c r="AG528" s="109"/>
      <c r="AH528" s="109"/>
      <c r="AI528" s="109"/>
      <c r="AJ528" s="109"/>
      <c r="AK528" s="109"/>
      <c r="AL528" s="109"/>
      <c r="AM528" s="109"/>
      <c r="AN528" s="109"/>
      <c r="AO528" s="109"/>
      <c r="AP528" s="109"/>
      <c r="AQ528" s="109"/>
      <c r="AR528" s="109"/>
      <c r="AS528" s="109"/>
      <c r="AT528" s="109"/>
      <c r="AU528" s="109"/>
      <c r="AV528" s="109"/>
      <c r="AW528" s="109"/>
      <c r="AX528" s="109"/>
      <c r="AY528" s="109"/>
      <c r="AZ528" s="109"/>
      <c r="BA528" s="109"/>
      <c r="BB528" s="109"/>
      <c r="BC528" s="109"/>
      <c r="BD528" s="109"/>
      <c r="BE528" s="109"/>
      <c r="BF528" s="109"/>
      <c r="BG528" s="109"/>
      <c r="BH528" s="109"/>
      <c r="BI528" s="109"/>
      <c r="BJ528" s="109"/>
      <c r="BK528" s="109"/>
      <c r="BL528" s="109"/>
      <c r="BM528" s="109"/>
      <c r="BN528" s="109"/>
      <c r="BO528" s="109"/>
      <c r="BP528" s="109"/>
      <c r="BQ528" s="109"/>
      <c r="BR528" s="109"/>
      <c r="BS528" s="109"/>
      <c r="BT528" s="109"/>
      <c r="BU528" s="109"/>
      <c r="BV528" s="109"/>
      <c r="BW528" s="109"/>
      <c r="BX528" s="109"/>
      <c r="BY528" s="109"/>
      <c r="BZ528" s="109"/>
      <c r="CA528" s="109"/>
      <c r="CB528" s="109"/>
      <c r="CC528" s="109"/>
      <c r="CD528" s="109"/>
    </row>
    <row r="529" spans="1:82" s="153" customFormat="1">
      <c r="A529" s="109"/>
      <c r="B529" s="109"/>
      <c r="C529" s="109"/>
      <c r="D529" s="109"/>
      <c r="E529" s="109"/>
      <c r="F529" s="103"/>
      <c r="G529" s="103"/>
      <c r="H529" s="109"/>
      <c r="I529" s="109"/>
      <c r="J529" s="109"/>
      <c r="K529" s="109"/>
      <c r="L529" s="109"/>
      <c r="M529" s="109"/>
      <c r="N529" s="149"/>
      <c r="O529" s="109"/>
      <c r="P529" s="152"/>
      <c r="Q529" s="152"/>
      <c r="R529" s="152"/>
      <c r="S529" s="152"/>
      <c r="T529" s="152"/>
      <c r="U529" s="152"/>
      <c r="V529" s="109"/>
      <c r="W529" s="109"/>
      <c r="X529" s="109"/>
      <c r="Y529" s="109"/>
      <c r="Z529" s="109"/>
      <c r="AA529" s="109"/>
      <c r="AB529" s="109"/>
      <c r="AC529" s="109"/>
      <c r="AD529" s="109"/>
      <c r="AE529" s="109"/>
      <c r="AF529" s="109"/>
      <c r="AG529" s="109"/>
      <c r="AH529" s="109"/>
      <c r="AI529" s="109"/>
      <c r="AJ529" s="109"/>
      <c r="AK529" s="109"/>
      <c r="AL529" s="109"/>
      <c r="AM529" s="109"/>
      <c r="AN529" s="109"/>
      <c r="AO529" s="109"/>
      <c r="AP529" s="109"/>
      <c r="AQ529" s="109"/>
      <c r="AR529" s="109"/>
      <c r="AS529" s="109"/>
      <c r="AT529" s="109"/>
      <c r="AU529" s="109"/>
      <c r="AV529" s="109"/>
      <c r="AW529" s="109"/>
      <c r="AX529" s="109"/>
      <c r="AY529" s="109"/>
      <c r="AZ529" s="109"/>
      <c r="BA529" s="109"/>
      <c r="BB529" s="109"/>
      <c r="BC529" s="109"/>
      <c r="BD529" s="109"/>
      <c r="BE529" s="109"/>
      <c r="BF529" s="109"/>
      <c r="BG529" s="109"/>
      <c r="BH529" s="109"/>
      <c r="BI529" s="109"/>
      <c r="BJ529" s="109"/>
      <c r="BK529" s="109"/>
      <c r="BL529" s="109"/>
      <c r="BM529" s="109"/>
      <c r="BN529" s="109"/>
      <c r="BO529" s="109"/>
      <c r="BP529" s="109"/>
      <c r="BQ529" s="109"/>
      <c r="BR529" s="109"/>
      <c r="BS529" s="109"/>
      <c r="BT529" s="109"/>
      <c r="BU529" s="109"/>
      <c r="BV529" s="109"/>
      <c r="BW529" s="109"/>
      <c r="BX529" s="109"/>
      <c r="BY529" s="109"/>
      <c r="BZ529" s="109"/>
      <c r="CA529" s="109"/>
      <c r="CB529" s="109"/>
      <c r="CC529" s="109"/>
      <c r="CD529" s="109"/>
    </row>
    <row r="530" spans="1:82" s="153" customFormat="1">
      <c r="A530" s="109"/>
      <c r="B530" s="109"/>
      <c r="C530" s="109"/>
      <c r="D530" s="109"/>
      <c r="E530" s="109"/>
      <c r="F530" s="103"/>
      <c r="G530" s="103"/>
      <c r="H530" s="109"/>
      <c r="I530" s="109"/>
      <c r="J530" s="109"/>
      <c r="K530" s="109"/>
      <c r="L530" s="109"/>
      <c r="M530" s="109"/>
      <c r="N530" s="149"/>
      <c r="O530" s="109"/>
      <c r="P530" s="152"/>
      <c r="Q530" s="152"/>
      <c r="R530" s="152"/>
      <c r="S530" s="152"/>
      <c r="T530" s="152"/>
      <c r="U530" s="152"/>
      <c r="V530" s="109"/>
      <c r="W530" s="109"/>
      <c r="X530" s="109"/>
      <c r="Y530" s="109"/>
      <c r="Z530" s="109"/>
      <c r="AA530" s="109"/>
      <c r="AB530" s="109"/>
      <c r="AC530" s="109"/>
      <c r="AD530" s="109"/>
      <c r="AE530" s="109"/>
      <c r="AF530" s="109"/>
      <c r="AG530" s="109"/>
      <c r="AH530" s="109"/>
      <c r="AI530" s="109"/>
      <c r="AJ530" s="109"/>
      <c r="AK530" s="109"/>
      <c r="AL530" s="109"/>
      <c r="AM530" s="109"/>
      <c r="AN530" s="109"/>
      <c r="AO530" s="109"/>
      <c r="AP530" s="109"/>
      <c r="AQ530" s="109"/>
      <c r="AR530" s="109"/>
      <c r="AS530" s="109"/>
      <c r="AT530" s="109"/>
      <c r="AU530" s="109"/>
      <c r="AV530" s="109"/>
      <c r="AW530" s="109"/>
      <c r="AX530" s="109"/>
      <c r="AY530" s="109"/>
      <c r="AZ530" s="109"/>
      <c r="BA530" s="109"/>
      <c r="BB530" s="109"/>
      <c r="BC530" s="109"/>
      <c r="BD530" s="109"/>
      <c r="BE530" s="109"/>
      <c r="BF530" s="109"/>
      <c r="BG530" s="109"/>
      <c r="BH530" s="109"/>
      <c r="BI530" s="109"/>
      <c r="BJ530" s="109"/>
      <c r="BK530" s="109"/>
      <c r="BL530" s="109"/>
      <c r="BM530" s="109"/>
      <c r="BN530" s="109"/>
      <c r="BO530" s="109"/>
      <c r="BP530" s="109"/>
      <c r="BQ530" s="109"/>
      <c r="BR530" s="109"/>
      <c r="BS530" s="109"/>
      <c r="BT530" s="109"/>
      <c r="BU530" s="109"/>
      <c r="BV530" s="109"/>
      <c r="BW530" s="109"/>
      <c r="BX530" s="109"/>
      <c r="BY530" s="109"/>
      <c r="BZ530" s="109"/>
      <c r="CA530" s="109"/>
      <c r="CB530" s="109"/>
      <c r="CC530" s="109"/>
      <c r="CD530" s="109"/>
    </row>
    <row r="531" spans="1:82" s="153" customFormat="1">
      <c r="A531" s="109"/>
      <c r="B531" s="109"/>
      <c r="C531" s="109"/>
      <c r="D531" s="109"/>
      <c r="E531" s="109"/>
      <c r="F531" s="103"/>
      <c r="G531" s="103"/>
      <c r="H531" s="109"/>
      <c r="I531" s="109"/>
      <c r="J531" s="109"/>
      <c r="K531" s="109"/>
      <c r="L531" s="109"/>
      <c r="M531" s="109"/>
      <c r="N531" s="149"/>
      <c r="O531" s="109"/>
      <c r="P531" s="152"/>
      <c r="Q531" s="152"/>
      <c r="R531" s="152"/>
      <c r="S531" s="152"/>
      <c r="T531" s="152"/>
      <c r="U531" s="152"/>
      <c r="V531" s="109"/>
      <c r="W531" s="109"/>
      <c r="X531" s="109"/>
      <c r="Y531" s="109"/>
      <c r="Z531" s="109"/>
      <c r="AA531" s="109"/>
      <c r="AB531" s="109"/>
      <c r="AC531" s="109"/>
      <c r="AD531" s="109"/>
      <c r="AE531" s="109"/>
      <c r="AF531" s="109"/>
      <c r="AG531" s="109"/>
      <c r="AH531" s="109"/>
      <c r="AI531" s="109"/>
      <c r="AJ531" s="109"/>
      <c r="AK531" s="109"/>
      <c r="AL531" s="109"/>
      <c r="AM531" s="109"/>
      <c r="AN531" s="109"/>
      <c r="AO531" s="109"/>
      <c r="AP531" s="109"/>
      <c r="AQ531" s="109"/>
      <c r="AR531" s="109"/>
      <c r="AS531" s="109"/>
      <c r="AT531" s="109"/>
      <c r="AU531" s="109"/>
      <c r="AV531" s="109"/>
      <c r="AW531" s="109"/>
      <c r="AX531" s="109"/>
      <c r="AY531" s="109"/>
      <c r="AZ531" s="109"/>
      <c r="BA531" s="109"/>
      <c r="BB531" s="109"/>
      <c r="BC531" s="109"/>
      <c r="BD531" s="109"/>
      <c r="BE531" s="109"/>
      <c r="BF531" s="109"/>
      <c r="BG531" s="109"/>
      <c r="BH531" s="109"/>
      <c r="BI531" s="109"/>
      <c r="BJ531" s="109"/>
      <c r="BK531" s="109"/>
      <c r="BL531" s="109"/>
      <c r="BM531" s="109"/>
      <c r="BN531" s="109"/>
      <c r="BO531" s="109"/>
      <c r="BP531" s="109"/>
      <c r="BQ531" s="109"/>
      <c r="BR531" s="109"/>
      <c r="BS531" s="109"/>
      <c r="BT531" s="109"/>
      <c r="BU531" s="109"/>
      <c r="BV531" s="109"/>
      <c r="BW531" s="109"/>
      <c r="BX531" s="109"/>
      <c r="BY531" s="109"/>
      <c r="BZ531" s="109"/>
      <c r="CA531" s="109"/>
      <c r="CB531" s="109"/>
      <c r="CC531" s="109"/>
      <c r="CD531" s="109"/>
    </row>
    <row r="532" spans="1:82" s="153" customFormat="1">
      <c r="A532" s="109"/>
      <c r="B532" s="109"/>
      <c r="C532" s="109"/>
      <c r="D532" s="109"/>
      <c r="E532" s="109"/>
      <c r="F532" s="103"/>
      <c r="G532" s="103"/>
      <c r="H532" s="109"/>
      <c r="I532" s="109"/>
      <c r="J532" s="109"/>
      <c r="K532" s="109"/>
      <c r="L532" s="109"/>
      <c r="M532" s="109"/>
      <c r="N532" s="149"/>
      <c r="O532" s="109"/>
      <c r="P532" s="152"/>
      <c r="Q532" s="152"/>
      <c r="R532" s="152"/>
      <c r="S532" s="152"/>
      <c r="T532" s="152"/>
      <c r="U532" s="152"/>
      <c r="V532" s="109"/>
      <c r="W532" s="109"/>
      <c r="X532" s="109"/>
      <c r="Y532" s="109"/>
      <c r="Z532" s="109"/>
      <c r="AA532" s="109"/>
      <c r="AB532" s="109"/>
      <c r="AC532" s="109"/>
      <c r="AD532" s="109"/>
      <c r="AE532" s="109"/>
      <c r="AF532" s="109"/>
      <c r="AG532" s="109"/>
      <c r="AH532" s="109"/>
      <c r="AI532" s="109"/>
      <c r="AJ532" s="109"/>
      <c r="AK532" s="109"/>
      <c r="AL532" s="109"/>
      <c r="AM532" s="109"/>
      <c r="AN532" s="109"/>
      <c r="AO532" s="109"/>
      <c r="AP532" s="109"/>
      <c r="AQ532" s="109"/>
      <c r="AR532" s="109"/>
      <c r="AS532" s="109"/>
      <c r="AT532" s="109"/>
      <c r="AU532" s="109"/>
      <c r="AV532" s="109"/>
      <c r="AW532" s="109"/>
      <c r="AX532" s="109"/>
      <c r="AY532" s="109"/>
      <c r="AZ532" s="109"/>
      <c r="BA532" s="109"/>
      <c r="BB532" s="109"/>
      <c r="BC532" s="109"/>
      <c r="BD532" s="109"/>
      <c r="BE532" s="109"/>
      <c r="BF532" s="109"/>
      <c r="BG532" s="109"/>
      <c r="BH532" s="109"/>
      <c r="BI532" s="109"/>
      <c r="BJ532" s="109"/>
      <c r="BK532" s="109"/>
      <c r="BL532" s="109"/>
      <c r="BM532" s="109"/>
      <c r="BN532" s="109"/>
      <c r="BO532" s="109"/>
      <c r="BP532" s="109"/>
      <c r="BQ532" s="109"/>
      <c r="BR532" s="109"/>
      <c r="BS532" s="109"/>
      <c r="BT532" s="109"/>
      <c r="BU532" s="109"/>
      <c r="BV532" s="109"/>
      <c r="BW532" s="109"/>
      <c r="BX532" s="109"/>
      <c r="BY532" s="109"/>
      <c r="BZ532" s="109"/>
      <c r="CA532" s="109"/>
      <c r="CB532" s="109"/>
      <c r="CC532" s="109"/>
      <c r="CD532" s="109"/>
    </row>
    <row r="533" spans="1:82" s="153" customFormat="1">
      <c r="A533" s="109"/>
      <c r="B533" s="109"/>
      <c r="C533" s="109"/>
      <c r="D533" s="109"/>
      <c r="E533" s="109"/>
      <c r="F533" s="103"/>
      <c r="G533" s="103"/>
      <c r="H533" s="109"/>
      <c r="I533" s="109"/>
      <c r="J533" s="109"/>
      <c r="K533" s="109"/>
      <c r="L533" s="109"/>
      <c r="M533" s="109"/>
      <c r="N533" s="149"/>
      <c r="O533" s="109"/>
      <c r="P533" s="152"/>
      <c r="Q533" s="152"/>
      <c r="R533" s="152"/>
      <c r="S533" s="152"/>
      <c r="T533" s="152"/>
      <c r="U533" s="152"/>
      <c r="V533" s="109"/>
      <c r="W533" s="109"/>
      <c r="X533" s="109"/>
      <c r="Y533" s="109"/>
      <c r="Z533" s="109"/>
      <c r="AA533" s="109"/>
      <c r="AB533" s="109"/>
      <c r="AC533" s="109"/>
      <c r="AD533" s="109"/>
      <c r="AE533" s="109"/>
      <c r="AF533" s="109"/>
      <c r="AG533" s="109"/>
      <c r="AH533" s="109"/>
      <c r="AI533" s="109"/>
      <c r="AJ533" s="109"/>
      <c r="AK533" s="109"/>
      <c r="AL533" s="109"/>
      <c r="AM533" s="109"/>
      <c r="AN533" s="109"/>
      <c r="AO533" s="109"/>
      <c r="AP533" s="109"/>
      <c r="AQ533" s="109"/>
      <c r="AR533" s="109"/>
      <c r="AS533" s="109"/>
      <c r="AT533" s="109"/>
      <c r="AU533" s="109"/>
      <c r="AV533" s="109"/>
      <c r="AW533" s="109"/>
      <c r="AX533" s="109"/>
      <c r="AY533" s="109"/>
      <c r="AZ533" s="109"/>
      <c r="BA533" s="109"/>
      <c r="BB533" s="109"/>
      <c r="BC533" s="109"/>
      <c r="BD533" s="109"/>
      <c r="BE533" s="109"/>
      <c r="BF533" s="109"/>
      <c r="BG533" s="109"/>
      <c r="BH533" s="109"/>
      <c r="BI533" s="109"/>
      <c r="BJ533" s="109"/>
      <c r="BK533" s="109"/>
      <c r="BL533" s="109"/>
      <c r="BM533" s="109"/>
      <c r="BN533" s="109"/>
      <c r="BO533" s="109"/>
      <c r="BP533" s="109"/>
      <c r="BQ533" s="109"/>
      <c r="BR533" s="109"/>
      <c r="BS533" s="109"/>
      <c r="BT533" s="109"/>
      <c r="BU533" s="109"/>
      <c r="BV533" s="109"/>
      <c r="BW533" s="109"/>
      <c r="BX533" s="109"/>
      <c r="BY533" s="109"/>
      <c r="BZ533" s="109"/>
      <c r="CA533" s="109"/>
      <c r="CB533" s="109"/>
      <c r="CC533" s="109"/>
      <c r="CD533" s="109"/>
    </row>
    <row r="534" spans="1:82" s="153" customFormat="1">
      <c r="A534" s="109"/>
      <c r="B534" s="109"/>
      <c r="C534" s="109"/>
      <c r="D534" s="109"/>
      <c r="E534" s="109"/>
      <c r="F534" s="103"/>
      <c r="G534" s="103"/>
      <c r="H534" s="109"/>
      <c r="I534" s="109"/>
      <c r="J534" s="109"/>
      <c r="K534" s="109"/>
      <c r="L534" s="109"/>
      <c r="M534" s="109"/>
      <c r="N534" s="149"/>
      <c r="O534" s="109"/>
      <c r="P534" s="152"/>
      <c r="Q534" s="152"/>
      <c r="R534" s="152"/>
      <c r="S534" s="152"/>
      <c r="T534" s="152"/>
      <c r="U534" s="152"/>
      <c r="V534" s="109"/>
      <c r="W534" s="109"/>
      <c r="X534" s="109"/>
      <c r="Y534" s="109"/>
      <c r="Z534" s="109"/>
      <c r="AA534" s="109"/>
      <c r="AB534" s="109"/>
      <c r="AC534" s="109"/>
      <c r="AD534" s="109"/>
      <c r="AE534" s="109"/>
      <c r="AF534" s="109"/>
      <c r="AG534" s="109"/>
      <c r="AH534" s="109"/>
      <c r="AI534" s="109"/>
      <c r="AJ534" s="109"/>
      <c r="AK534" s="109"/>
      <c r="AL534" s="109"/>
      <c r="AM534" s="109"/>
      <c r="AN534" s="109"/>
      <c r="AO534" s="109"/>
      <c r="AP534" s="109"/>
      <c r="AQ534" s="109"/>
      <c r="AR534" s="109"/>
      <c r="AS534" s="109"/>
      <c r="AT534" s="109"/>
      <c r="AU534" s="109"/>
      <c r="AV534" s="109"/>
      <c r="AW534" s="109"/>
      <c r="AX534" s="109"/>
      <c r="AY534" s="109"/>
      <c r="AZ534" s="109"/>
      <c r="BA534" s="109"/>
      <c r="BB534" s="109"/>
      <c r="BC534" s="109"/>
      <c r="BD534" s="109"/>
      <c r="BE534" s="109"/>
      <c r="BF534" s="109"/>
      <c r="BG534" s="109"/>
      <c r="BH534" s="109"/>
      <c r="BI534" s="109"/>
      <c r="BJ534" s="109"/>
      <c r="BK534" s="109"/>
      <c r="BL534" s="109"/>
      <c r="BM534" s="109"/>
      <c r="BN534" s="109"/>
      <c r="BO534" s="109"/>
      <c r="BP534" s="109"/>
      <c r="BQ534" s="109"/>
      <c r="BR534" s="109"/>
      <c r="BS534" s="109"/>
      <c r="BT534" s="109"/>
      <c r="BU534" s="109"/>
      <c r="BV534" s="109"/>
      <c r="BW534" s="109"/>
      <c r="BX534" s="109"/>
      <c r="BY534" s="109"/>
      <c r="BZ534" s="109"/>
      <c r="CA534" s="109"/>
      <c r="CB534" s="109"/>
      <c r="CC534" s="109"/>
      <c r="CD534" s="109"/>
    </row>
    <row r="535" spans="1:82" s="153" customFormat="1">
      <c r="A535" s="109"/>
      <c r="B535" s="109"/>
      <c r="C535" s="109"/>
      <c r="D535" s="109"/>
      <c r="E535" s="109"/>
      <c r="F535" s="103"/>
      <c r="G535" s="103"/>
      <c r="H535" s="109"/>
      <c r="I535" s="109"/>
      <c r="J535" s="109"/>
      <c r="K535" s="109"/>
      <c r="L535" s="109"/>
      <c r="M535" s="109"/>
      <c r="N535" s="149"/>
      <c r="O535" s="109"/>
      <c r="P535" s="152"/>
      <c r="Q535" s="152"/>
      <c r="R535" s="152"/>
      <c r="S535" s="152"/>
      <c r="T535" s="152"/>
      <c r="U535" s="152"/>
      <c r="V535" s="109"/>
      <c r="W535" s="109"/>
      <c r="X535" s="109"/>
      <c r="Y535" s="109"/>
      <c r="Z535" s="109"/>
      <c r="AA535" s="109"/>
      <c r="AB535" s="109"/>
      <c r="AC535" s="109"/>
      <c r="AD535" s="109"/>
      <c r="AE535" s="109"/>
      <c r="AF535" s="109"/>
      <c r="AG535" s="109"/>
      <c r="AH535" s="109"/>
      <c r="AI535" s="109"/>
      <c r="AJ535" s="109"/>
      <c r="AK535" s="109"/>
      <c r="AL535" s="109"/>
      <c r="AM535" s="109"/>
      <c r="AN535" s="109"/>
      <c r="AO535" s="109"/>
      <c r="AP535" s="109"/>
      <c r="AQ535" s="109"/>
      <c r="AR535" s="109"/>
      <c r="AS535" s="109"/>
      <c r="AT535" s="109"/>
      <c r="AU535" s="109"/>
      <c r="AV535" s="109"/>
      <c r="AW535" s="109"/>
      <c r="AX535" s="109"/>
      <c r="AY535" s="109"/>
      <c r="AZ535" s="109"/>
      <c r="BA535" s="109"/>
      <c r="BB535" s="109"/>
      <c r="BC535" s="109"/>
      <c r="BD535" s="109"/>
      <c r="BE535" s="109"/>
      <c r="BF535" s="109"/>
      <c r="BG535" s="109"/>
      <c r="BH535" s="109"/>
      <c r="BI535" s="109"/>
      <c r="BJ535" s="109"/>
      <c r="BK535" s="109"/>
      <c r="BL535" s="109"/>
      <c r="BM535" s="109"/>
      <c r="BN535" s="109"/>
      <c r="BO535" s="109"/>
      <c r="BP535" s="109"/>
      <c r="BQ535" s="109"/>
      <c r="BR535" s="109"/>
      <c r="BS535" s="109"/>
      <c r="BT535" s="109"/>
      <c r="BU535" s="109"/>
      <c r="BV535" s="109"/>
      <c r="BW535" s="109"/>
      <c r="BX535" s="109"/>
      <c r="BY535" s="109"/>
      <c r="BZ535" s="109"/>
      <c r="CA535" s="109"/>
      <c r="CB535" s="109"/>
      <c r="CC535" s="109"/>
      <c r="CD535" s="109"/>
    </row>
    <row r="536" spans="1:82" s="153" customFormat="1">
      <c r="A536" s="109"/>
      <c r="B536" s="109"/>
      <c r="C536" s="109"/>
      <c r="D536" s="109"/>
      <c r="E536" s="109"/>
      <c r="F536" s="103"/>
      <c r="G536" s="103"/>
      <c r="H536" s="109"/>
      <c r="I536" s="109"/>
      <c r="J536" s="109"/>
      <c r="K536" s="109"/>
      <c r="L536" s="109"/>
      <c r="M536" s="109"/>
      <c r="N536" s="149"/>
      <c r="O536" s="109"/>
      <c r="P536" s="152"/>
      <c r="Q536" s="152"/>
      <c r="R536" s="152"/>
      <c r="S536" s="152"/>
      <c r="T536" s="152"/>
      <c r="U536" s="152"/>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09"/>
      <c r="AY536" s="109"/>
      <c r="AZ536" s="109"/>
      <c r="BA536" s="109"/>
      <c r="BB536" s="109"/>
      <c r="BC536" s="109"/>
      <c r="BD536" s="109"/>
      <c r="BE536" s="109"/>
      <c r="BF536" s="109"/>
      <c r="BG536" s="109"/>
      <c r="BH536" s="109"/>
      <c r="BI536" s="109"/>
      <c r="BJ536" s="109"/>
      <c r="BK536" s="109"/>
      <c r="BL536" s="109"/>
      <c r="BM536" s="109"/>
      <c r="BN536" s="109"/>
      <c r="BO536" s="109"/>
      <c r="BP536" s="109"/>
      <c r="BQ536" s="109"/>
      <c r="BR536" s="109"/>
      <c r="BS536" s="109"/>
      <c r="BT536" s="109"/>
      <c r="BU536" s="109"/>
      <c r="BV536" s="109"/>
      <c r="BW536" s="109"/>
      <c r="BX536" s="109"/>
      <c r="BY536" s="109"/>
      <c r="BZ536" s="109"/>
      <c r="CA536" s="109"/>
      <c r="CB536" s="109"/>
      <c r="CC536" s="109"/>
      <c r="CD536" s="109"/>
    </row>
    <row r="537" spans="1:82" s="153" customFormat="1">
      <c r="A537" s="109"/>
      <c r="B537" s="109"/>
      <c r="C537" s="109"/>
      <c r="D537" s="109"/>
      <c r="E537" s="109"/>
      <c r="F537" s="103"/>
      <c r="G537" s="103"/>
      <c r="H537" s="109"/>
      <c r="I537" s="109"/>
      <c r="J537" s="109"/>
      <c r="K537" s="109"/>
      <c r="L537" s="109"/>
      <c r="M537" s="109"/>
      <c r="N537" s="149"/>
      <c r="O537" s="109"/>
      <c r="P537" s="152"/>
      <c r="Q537" s="152"/>
      <c r="R537" s="152"/>
      <c r="S537" s="152"/>
      <c r="T537" s="152"/>
      <c r="U537" s="152"/>
      <c r="V537" s="109"/>
      <c r="W537" s="109"/>
      <c r="X537" s="109"/>
      <c r="Y537" s="109"/>
      <c r="Z537" s="109"/>
      <c r="AA537" s="109"/>
      <c r="AB537" s="109"/>
      <c r="AC537" s="109"/>
      <c r="AD537" s="109"/>
      <c r="AE537" s="109"/>
      <c r="AF537" s="109"/>
      <c r="AG537" s="109"/>
      <c r="AH537" s="109"/>
      <c r="AI537" s="109"/>
      <c r="AJ537" s="109"/>
      <c r="AK537" s="109"/>
      <c r="AL537" s="109"/>
      <c r="AM537" s="109"/>
      <c r="AN537" s="109"/>
      <c r="AO537" s="109"/>
      <c r="AP537" s="109"/>
      <c r="AQ537" s="109"/>
      <c r="AR537" s="109"/>
      <c r="AS537" s="109"/>
      <c r="AT537" s="109"/>
      <c r="AU537" s="109"/>
      <c r="AV537" s="109"/>
      <c r="AW537" s="109"/>
      <c r="AX537" s="109"/>
      <c r="AY537" s="109"/>
      <c r="AZ537" s="109"/>
      <c r="BA537" s="109"/>
      <c r="BB537" s="109"/>
      <c r="BC537" s="109"/>
      <c r="BD537" s="109"/>
      <c r="BE537" s="109"/>
      <c r="BF537" s="109"/>
      <c r="BG537" s="109"/>
      <c r="BH537" s="109"/>
      <c r="BI537" s="109"/>
      <c r="BJ537" s="109"/>
      <c r="BK537" s="109"/>
      <c r="BL537" s="109"/>
      <c r="BM537" s="109"/>
      <c r="BN537" s="109"/>
      <c r="BO537" s="109"/>
      <c r="BP537" s="109"/>
      <c r="BQ537" s="109"/>
      <c r="BR537" s="109"/>
      <c r="BS537" s="109"/>
      <c r="BT537" s="109"/>
      <c r="BU537" s="109"/>
      <c r="BV537" s="109"/>
      <c r="BW537" s="109"/>
      <c r="BX537" s="109"/>
      <c r="BY537" s="109"/>
      <c r="BZ537" s="109"/>
      <c r="CA537" s="109"/>
      <c r="CB537" s="109"/>
      <c r="CC537" s="109"/>
      <c r="CD537" s="109"/>
    </row>
    <row r="538" spans="1:82" s="153" customFormat="1">
      <c r="A538" s="109"/>
      <c r="B538" s="109"/>
      <c r="C538" s="109"/>
      <c r="D538" s="109"/>
      <c r="E538" s="109"/>
      <c r="F538" s="103"/>
      <c r="G538" s="103"/>
      <c r="H538" s="109"/>
      <c r="I538" s="109"/>
      <c r="J538" s="109"/>
      <c r="K538" s="109"/>
      <c r="L538" s="109"/>
      <c r="M538" s="109"/>
      <c r="N538" s="149"/>
      <c r="O538" s="109"/>
      <c r="P538" s="152"/>
      <c r="Q538" s="152"/>
      <c r="R538" s="152"/>
      <c r="S538" s="152"/>
      <c r="T538" s="152"/>
      <c r="U538" s="152"/>
      <c r="V538" s="109"/>
      <c r="W538" s="109"/>
      <c r="X538" s="109"/>
      <c r="Y538" s="109"/>
      <c r="Z538" s="109"/>
      <c r="AA538" s="109"/>
      <c r="AB538" s="109"/>
      <c r="AC538" s="109"/>
      <c r="AD538" s="109"/>
      <c r="AE538" s="109"/>
      <c r="AF538" s="109"/>
      <c r="AG538" s="109"/>
      <c r="AH538" s="109"/>
      <c r="AI538" s="109"/>
      <c r="AJ538" s="109"/>
      <c r="AK538" s="109"/>
      <c r="AL538" s="109"/>
      <c r="AM538" s="109"/>
      <c r="AN538" s="109"/>
      <c r="AO538" s="109"/>
      <c r="AP538" s="109"/>
      <c r="AQ538" s="109"/>
      <c r="AR538" s="109"/>
      <c r="AS538" s="109"/>
      <c r="AT538" s="109"/>
      <c r="AU538" s="109"/>
      <c r="AV538" s="109"/>
      <c r="AW538" s="109"/>
      <c r="AX538" s="109"/>
      <c r="AY538" s="109"/>
      <c r="AZ538" s="109"/>
      <c r="BA538" s="109"/>
      <c r="BB538" s="109"/>
      <c r="BC538" s="109"/>
      <c r="BD538" s="109"/>
      <c r="BE538" s="109"/>
      <c r="BF538" s="109"/>
      <c r="BG538" s="109"/>
      <c r="BH538" s="109"/>
      <c r="BI538" s="109"/>
      <c r="BJ538" s="109"/>
      <c r="BK538" s="109"/>
      <c r="BL538" s="109"/>
      <c r="BM538" s="109"/>
      <c r="BN538" s="109"/>
      <c r="BO538" s="109"/>
      <c r="BP538" s="109"/>
      <c r="BQ538" s="109"/>
      <c r="BR538" s="109"/>
      <c r="BS538" s="109"/>
      <c r="BT538" s="109"/>
      <c r="BU538" s="109"/>
      <c r="BV538" s="109"/>
      <c r="BW538" s="109"/>
      <c r="BX538" s="109"/>
      <c r="BY538" s="109"/>
      <c r="BZ538" s="109"/>
      <c r="CA538" s="109"/>
      <c r="CB538" s="109"/>
      <c r="CC538" s="109"/>
      <c r="CD538" s="109"/>
    </row>
    <row r="539" spans="1:82" s="153" customFormat="1">
      <c r="A539" s="109"/>
      <c r="B539" s="109"/>
      <c r="C539" s="109"/>
      <c r="D539" s="109"/>
      <c r="E539" s="109"/>
      <c r="F539" s="103"/>
      <c r="G539" s="103"/>
      <c r="H539" s="109"/>
      <c r="I539" s="109"/>
      <c r="J539" s="109"/>
      <c r="K539" s="109"/>
      <c r="L539" s="109"/>
      <c r="M539" s="109"/>
      <c r="N539" s="149"/>
      <c r="O539" s="109"/>
      <c r="P539" s="152"/>
      <c r="Q539" s="152"/>
      <c r="R539" s="152"/>
      <c r="S539" s="152"/>
      <c r="T539" s="152"/>
      <c r="U539" s="152"/>
      <c r="V539" s="109"/>
      <c r="W539" s="109"/>
      <c r="X539" s="109"/>
      <c r="Y539" s="109"/>
      <c r="Z539" s="109"/>
      <c r="AA539" s="109"/>
      <c r="AB539" s="109"/>
      <c r="AC539" s="109"/>
      <c r="AD539" s="109"/>
      <c r="AE539" s="109"/>
      <c r="AF539" s="109"/>
      <c r="AG539" s="109"/>
      <c r="AH539" s="109"/>
      <c r="AI539" s="109"/>
      <c r="AJ539" s="109"/>
      <c r="AK539" s="109"/>
      <c r="AL539" s="109"/>
      <c r="AM539" s="109"/>
      <c r="AN539" s="109"/>
      <c r="AO539" s="109"/>
      <c r="AP539" s="109"/>
      <c r="AQ539" s="109"/>
      <c r="AR539" s="109"/>
      <c r="AS539" s="109"/>
      <c r="AT539" s="109"/>
      <c r="AU539" s="109"/>
      <c r="AV539" s="109"/>
      <c r="AW539" s="109"/>
      <c r="AX539" s="109"/>
      <c r="AY539" s="109"/>
      <c r="AZ539" s="109"/>
      <c r="BA539" s="109"/>
      <c r="BB539" s="109"/>
      <c r="BC539" s="109"/>
      <c r="BD539" s="109"/>
      <c r="BE539" s="109"/>
      <c r="BF539" s="109"/>
      <c r="BG539" s="109"/>
      <c r="BH539" s="109"/>
      <c r="BI539" s="109"/>
      <c r="BJ539" s="109"/>
      <c r="BK539" s="109"/>
      <c r="BL539" s="109"/>
      <c r="BM539" s="109"/>
      <c r="BN539" s="109"/>
      <c r="BO539" s="109"/>
      <c r="BP539" s="109"/>
      <c r="BQ539" s="109"/>
      <c r="BR539" s="109"/>
      <c r="BS539" s="109"/>
      <c r="BT539" s="109"/>
      <c r="BU539" s="109"/>
      <c r="BV539" s="109"/>
      <c r="BW539" s="109"/>
      <c r="BX539" s="109"/>
      <c r="BY539" s="109"/>
      <c r="BZ539" s="109"/>
      <c r="CA539" s="109"/>
      <c r="CB539" s="109"/>
      <c r="CC539" s="109"/>
      <c r="CD539" s="109"/>
    </row>
    <row r="540" spans="1:82" s="153" customFormat="1">
      <c r="A540" s="109"/>
      <c r="B540" s="109"/>
      <c r="C540" s="109"/>
      <c r="D540" s="109"/>
      <c r="E540" s="109"/>
      <c r="F540" s="103"/>
      <c r="G540" s="103"/>
      <c r="H540" s="109"/>
      <c r="I540" s="109"/>
      <c r="J540" s="109"/>
      <c r="K540" s="109"/>
      <c r="L540" s="109"/>
      <c r="M540" s="109"/>
      <c r="N540" s="149"/>
      <c r="O540" s="109"/>
      <c r="P540" s="152"/>
      <c r="Q540" s="152"/>
      <c r="R540" s="152"/>
      <c r="S540" s="152"/>
      <c r="T540" s="152"/>
      <c r="U540" s="152"/>
      <c r="V540" s="109"/>
      <c r="W540" s="109"/>
      <c r="X540" s="109"/>
      <c r="Y540" s="109"/>
      <c r="Z540" s="109"/>
      <c r="AA540" s="109"/>
      <c r="AB540" s="109"/>
      <c r="AC540" s="109"/>
      <c r="AD540" s="109"/>
      <c r="AE540" s="109"/>
      <c r="AF540" s="109"/>
      <c r="AG540" s="109"/>
      <c r="AH540" s="109"/>
      <c r="AI540" s="109"/>
      <c r="AJ540" s="109"/>
      <c r="AK540" s="109"/>
      <c r="AL540" s="109"/>
      <c r="AM540" s="109"/>
      <c r="AN540" s="109"/>
      <c r="AO540" s="109"/>
      <c r="AP540" s="109"/>
      <c r="AQ540" s="109"/>
      <c r="AR540" s="109"/>
      <c r="AS540" s="109"/>
      <c r="AT540" s="109"/>
      <c r="AU540" s="109"/>
      <c r="AV540" s="109"/>
      <c r="AW540" s="109"/>
      <c r="AX540" s="109"/>
      <c r="AY540" s="109"/>
      <c r="AZ540" s="109"/>
      <c r="BA540" s="109"/>
      <c r="BB540" s="109"/>
      <c r="BC540" s="109"/>
      <c r="BD540" s="109"/>
      <c r="BE540" s="109"/>
      <c r="BF540" s="109"/>
      <c r="BG540" s="109"/>
      <c r="BH540" s="109"/>
      <c r="BI540" s="109"/>
      <c r="BJ540" s="109"/>
      <c r="BK540" s="109"/>
      <c r="BL540" s="109"/>
      <c r="BM540" s="109"/>
      <c r="BN540" s="109"/>
      <c r="BO540" s="109"/>
      <c r="BP540" s="109"/>
      <c r="BQ540" s="109"/>
      <c r="BR540" s="109"/>
      <c r="BS540" s="109"/>
      <c r="BT540" s="109"/>
      <c r="BU540" s="109"/>
      <c r="BV540" s="109"/>
      <c r="BW540" s="109"/>
      <c r="BX540" s="109"/>
      <c r="BY540" s="109"/>
      <c r="BZ540" s="109"/>
      <c r="CA540" s="109"/>
      <c r="CB540" s="109"/>
      <c r="CC540" s="109"/>
      <c r="CD540" s="109"/>
    </row>
    <row r="541" spans="1:82" s="153" customFormat="1">
      <c r="A541" s="109"/>
      <c r="B541" s="109"/>
      <c r="C541" s="109"/>
      <c r="D541" s="109"/>
      <c r="E541" s="109"/>
      <c r="F541" s="103"/>
      <c r="G541" s="103"/>
      <c r="H541" s="109"/>
      <c r="I541" s="109"/>
      <c r="J541" s="109"/>
      <c r="K541" s="109"/>
      <c r="L541" s="109"/>
      <c r="M541" s="109"/>
      <c r="N541" s="149"/>
      <c r="O541" s="109"/>
      <c r="P541" s="152"/>
      <c r="Q541" s="152"/>
      <c r="R541" s="152"/>
      <c r="S541" s="152"/>
      <c r="T541" s="152"/>
      <c r="U541" s="152"/>
      <c r="V541" s="109"/>
      <c r="W541" s="109"/>
      <c r="X541" s="109"/>
      <c r="Y541" s="109"/>
      <c r="Z541" s="109"/>
      <c r="AA541" s="109"/>
      <c r="AB541" s="109"/>
      <c r="AC541" s="109"/>
      <c r="AD541" s="109"/>
      <c r="AE541" s="109"/>
      <c r="AF541" s="109"/>
      <c r="AG541" s="109"/>
      <c r="AH541" s="109"/>
      <c r="AI541" s="109"/>
      <c r="AJ541" s="109"/>
      <c r="AK541" s="109"/>
      <c r="AL541" s="109"/>
      <c r="AM541" s="109"/>
      <c r="AN541" s="109"/>
      <c r="AO541" s="109"/>
      <c r="AP541" s="109"/>
      <c r="AQ541" s="109"/>
      <c r="AR541" s="109"/>
      <c r="AS541" s="109"/>
      <c r="AT541" s="109"/>
      <c r="AU541" s="109"/>
      <c r="AV541" s="109"/>
      <c r="AW541" s="109"/>
      <c r="AX541" s="109"/>
      <c r="AY541" s="109"/>
      <c r="AZ541" s="109"/>
      <c r="BA541" s="109"/>
      <c r="BB541" s="109"/>
      <c r="BC541" s="109"/>
      <c r="BD541" s="109"/>
      <c r="BE541" s="109"/>
      <c r="BF541" s="109"/>
      <c r="BG541" s="109"/>
      <c r="BH541" s="109"/>
      <c r="BI541" s="109"/>
      <c r="BJ541" s="109"/>
      <c r="BK541" s="109"/>
      <c r="BL541" s="109"/>
      <c r="BM541" s="109"/>
      <c r="BN541" s="109"/>
      <c r="BO541" s="109"/>
      <c r="BP541" s="109"/>
      <c r="BQ541" s="109"/>
      <c r="BR541" s="109"/>
      <c r="BS541" s="109"/>
      <c r="BT541" s="109"/>
      <c r="BU541" s="109"/>
      <c r="BV541" s="109"/>
      <c r="BW541" s="109"/>
      <c r="BX541" s="109"/>
      <c r="BY541" s="109"/>
      <c r="BZ541" s="109"/>
      <c r="CA541" s="109"/>
      <c r="CB541" s="109"/>
      <c r="CC541" s="109"/>
      <c r="CD541" s="109"/>
    </row>
    <row r="542" spans="1:82" s="153" customFormat="1">
      <c r="A542" s="109"/>
      <c r="B542" s="109"/>
      <c r="C542" s="109"/>
      <c r="D542" s="109"/>
      <c r="E542" s="109"/>
      <c r="F542" s="103"/>
      <c r="G542" s="103"/>
      <c r="H542" s="109"/>
      <c r="I542" s="109"/>
      <c r="J542" s="109"/>
      <c r="K542" s="109"/>
      <c r="L542" s="109"/>
      <c r="M542" s="109"/>
      <c r="N542" s="149"/>
      <c r="O542" s="109"/>
      <c r="P542" s="152"/>
      <c r="Q542" s="152"/>
      <c r="R542" s="152"/>
      <c r="S542" s="152"/>
      <c r="T542" s="152"/>
      <c r="U542" s="152"/>
      <c r="V542" s="109"/>
      <c r="W542" s="109"/>
      <c r="X542" s="109"/>
      <c r="Y542" s="109"/>
      <c r="Z542" s="109"/>
      <c r="AA542" s="109"/>
      <c r="AB542" s="109"/>
      <c r="AC542" s="109"/>
      <c r="AD542" s="109"/>
      <c r="AE542" s="109"/>
      <c r="AF542" s="109"/>
      <c r="AG542" s="109"/>
      <c r="AH542" s="109"/>
      <c r="AI542" s="109"/>
      <c r="AJ542" s="109"/>
      <c r="AK542" s="109"/>
      <c r="AL542" s="109"/>
      <c r="AM542" s="109"/>
      <c r="AN542" s="109"/>
      <c r="AO542" s="109"/>
      <c r="AP542" s="109"/>
      <c r="AQ542" s="109"/>
      <c r="AR542" s="109"/>
      <c r="AS542" s="109"/>
      <c r="AT542" s="109"/>
      <c r="AU542" s="109"/>
      <c r="AV542" s="109"/>
      <c r="AW542" s="109"/>
      <c r="AX542" s="109"/>
      <c r="AY542" s="109"/>
      <c r="AZ542" s="109"/>
      <c r="BA542" s="109"/>
      <c r="BB542" s="109"/>
      <c r="BC542" s="109"/>
      <c r="BD542" s="109"/>
      <c r="BE542" s="109"/>
      <c r="BF542" s="109"/>
      <c r="BG542" s="109"/>
      <c r="BH542" s="109"/>
      <c r="BI542" s="109"/>
      <c r="BJ542" s="109"/>
      <c r="BK542" s="109"/>
      <c r="BL542" s="109"/>
      <c r="BM542" s="109"/>
      <c r="BN542" s="109"/>
      <c r="BO542" s="109"/>
      <c r="BP542" s="109"/>
      <c r="BQ542" s="109"/>
      <c r="BR542" s="109"/>
      <c r="BS542" s="109"/>
      <c r="BT542" s="109"/>
      <c r="BU542" s="109"/>
      <c r="BV542" s="109"/>
      <c r="BW542" s="109"/>
      <c r="BX542" s="109"/>
      <c r="BY542" s="109"/>
      <c r="BZ542" s="109"/>
      <c r="CA542" s="109"/>
      <c r="CB542" s="109"/>
      <c r="CC542" s="109"/>
      <c r="CD542" s="109"/>
    </row>
    <row r="543" spans="1:82" s="153" customFormat="1">
      <c r="A543" s="109"/>
      <c r="B543" s="109"/>
      <c r="C543" s="109"/>
      <c r="D543" s="109"/>
      <c r="E543" s="109"/>
      <c r="F543" s="103"/>
      <c r="G543" s="103"/>
      <c r="H543" s="109"/>
      <c r="I543" s="109"/>
      <c r="J543" s="109"/>
      <c r="K543" s="109"/>
      <c r="L543" s="109"/>
      <c r="M543" s="109"/>
      <c r="N543" s="149"/>
      <c r="O543" s="109"/>
      <c r="P543" s="152"/>
      <c r="Q543" s="152"/>
      <c r="R543" s="152"/>
      <c r="S543" s="152"/>
      <c r="T543" s="152"/>
      <c r="U543" s="152"/>
      <c r="V543" s="109"/>
      <c r="W543" s="109"/>
      <c r="X543" s="109"/>
      <c r="Y543" s="109"/>
      <c r="Z543" s="109"/>
      <c r="AA543" s="109"/>
      <c r="AB543" s="109"/>
      <c r="AC543" s="109"/>
      <c r="AD543" s="109"/>
      <c r="AE543" s="109"/>
      <c r="AF543" s="109"/>
      <c r="AG543" s="109"/>
      <c r="AH543" s="109"/>
      <c r="AI543" s="109"/>
      <c r="AJ543" s="109"/>
      <c r="AK543" s="109"/>
      <c r="AL543" s="109"/>
      <c r="AM543" s="109"/>
      <c r="AN543" s="109"/>
      <c r="AO543" s="109"/>
      <c r="AP543" s="109"/>
      <c r="AQ543" s="109"/>
      <c r="AR543" s="109"/>
      <c r="AS543" s="109"/>
      <c r="AT543" s="109"/>
      <c r="AU543" s="109"/>
      <c r="AV543" s="109"/>
      <c r="AW543" s="109"/>
      <c r="AX543" s="109"/>
      <c r="AY543" s="109"/>
      <c r="AZ543" s="109"/>
      <c r="BA543" s="109"/>
      <c r="BB543" s="109"/>
      <c r="BC543" s="109"/>
      <c r="BD543" s="109"/>
      <c r="BE543" s="109"/>
      <c r="BF543" s="109"/>
      <c r="BG543" s="109"/>
      <c r="BH543" s="109"/>
      <c r="BI543" s="109"/>
      <c r="BJ543" s="109"/>
      <c r="BK543" s="109"/>
      <c r="BL543" s="109"/>
      <c r="BM543" s="109"/>
      <c r="BN543" s="109"/>
      <c r="BO543" s="109"/>
      <c r="BP543" s="109"/>
      <c r="BQ543" s="109"/>
      <c r="BR543" s="109"/>
      <c r="BS543" s="109"/>
      <c r="BT543" s="109"/>
      <c r="BU543" s="109"/>
      <c r="BV543" s="109"/>
      <c r="BW543" s="109"/>
      <c r="BX543" s="109"/>
      <c r="BY543" s="109"/>
      <c r="BZ543" s="109"/>
      <c r="CA543" s="109"/>
      <c r="CB543" s="109"/>
      <c r="CC543" s="109"/>
      <c r="CD543" s="109"/>
    </row>
    <row r="544" spans="1:82" s="153" customFormat="1">
      <c r="A544" s="109"/>
      <c r="B544" s="109"/>
      <c r="C544" s="109"/>
      <c r="D544" s="109"/>
      <c r="E544" s="109"/>
      <c r="F544" s="103"/>
      <c r="G544" s="103"/>
      <c r="H544" s="109"/>
      <c r="I544" s="109"/>
      <c r="J544" s="109"/>
      <c r="K544" s="109"/>
      <c r="L544" s="109"/>
      <c r="M544" s="109"/>
      <c r="N544" s="149"/>
      <c r="O544" s="109"/>
      <c r="P544" s="152"/>
      <c r="Q544" s="152"/>
      <c r="R544" s="152"/>
      <c r="S544" s="152"/>
      <c r="T544" s="152"/>
      <c r="U544" s="152"/>
      <c r="V544" s="109"/>
      <c r="W544" s="109"/>
      <c r="X544" s="109"/>
      <c r="Y544" s="109"/>
      <c r="Z544" s="109"/>
      <c r="AA544" s="109"/>
      <c r="AB544" s="109"/>
      <c r="AC544" s="109"/>
      <c r="AD544" s="109"/>
      <c r="AE544" s="109"/>
      <c r="AF544" s="109"/>
      <c r="AG544" s="109"/>
      <c r="AH544" s="109"/>
      <c r="AI544" s="109"/>
      <c r="AJ544" s="109"/>
      <c r="AK544" s="109"/>
      <c r="AL544" s="109"/>
      <c r="AM544" s="109"/>
      <c r="AN544" s="109"/>
      <c r="AO544" s="109"/>
      <c r="AP544" s="109"/>
      <c r="AQ544" s="109"/>
      <c r="AR544" s="109"/>
      <c r="AS544" s="109"/>
      <c r="AT544" s="109"/>
      <c r="AU544" s="109"/>
      <c r="AV544" s="109"/>
      <c r="AW544" s="109"/>
      <c r="AX544" s="109"/>
      <c r="AY544" s="109"/>
      <c r="AZ544" s="109"/>
      <c r="BA544" s="109"/>
      <c r="BB544" s="109"/>
      <c r="BC544" s="109"/>
      <c r="BD544" s="109"/>
      <c r="BE544" s="109"/>
      <c r="BF544" s="109"/>
      <c r="BG544" s="109"/>
      <c r="BH544" s="109"/>
      <c r="BI544" s="109"/>
      <c r="BJ544" s="109"/>
      <c r="BK544" s="109"/>
      <c r="BL544" s="109"/>
      <c r="BM544" s="109"/>
      <c r="BN544" s="109"/>
      <c r="BO544" s="109"/>
      <c r="BP544" s="109"/>
      <c r="BQ544" s="109"/>
      <c r="BR544" s="109"/>
      <c r="BS544" s="109"/>
      <c r="BT544" s="109"/>
      <c r="BU544" s="109"/>
      <c r="BV544" s="109"/>
      <c r="BW544" s="109"/>
      <c r="BX544" s="109"/>
      <c r="BY544" s="109"/>
      <c r="BZ544" s="109"/>
      <c r="CA544" s="109"/>
      <c r="CB544" s="109"/>
      <c r="CC544" s="109"/>
      <c r="CD544" s="109"/>
    </row>
    <row r="545" spans="1:82" s="153" customFormat="1">
      <c r="A545" s="109"/>
      <c r="B545" s="109"/>
      <c r="C545" s="109"/>
      <c r="D545" s="109"/>
      <c r="E545" s="109"/>
      <c r="F545" s="103"/>
      <c r="G545" s="103"/>
      <c r="H545" s="109"/>
      <c r="I545" s="109"/>
      <c r="J545" s="109"/>
      <c r="K545" s="109"/>
      <c r="L545" s="109"/>
      <c r="M545" s="109"/>
      <c r="N545" s="149"/>
      <c r="O545" s="109"/>
      <c r="P545" s="152"/>
      <c r="Q545" s="152"/>
      <c r="R545" s="152"/>
      <c r="S545" s="152"/>
      <c r="T545" s="152"/>
      <c r="U545" s="152"/>
      <c r="V545" s="109"/>
      <c r="W545" s="109"/>
      <c r="X545" s="109"/>
      <c r="Y545" s="109"/>
      <c r="Z545" s="109"/>
      <c r="AA545" s="109"/>
      <c r="AB545" s="109"/>
      <c r="AC545" s="109"/>
      <c r="AD545" s="109"/>
      <c r="AE545" s="109"/>
      <c r="AF545" s="109"/>
      <c r="AG545" s="109"/>
      <c r="AH545" s="109"/>
      <c r="AI545" s="109"/>
      <c r="AJ545" s="109"/>
      <c r="AK545" s="109"/>
      <c r="AL545" s="109"/>
      <c r="AM545" s="109"/>
      <c r="AN545" s="109"/>
      <c r="AO545" s="109"/>
      <c r="AP545" s="109"/>
      <c r="AQ545" s="109"/>
      <c r="AR545" s="109"/>
      <c r="AS545" s="109"/>
      <c r="AT545" s="109"/>
      <c r="AU545" s="109"/>
      <c r="AV545" s="109"/>
      <c r="AW545" s="109"/>
      <c r="AX545" s="109"/>
      <c r="AY545" s="109"/>
      <c r="AZ545" s="109"/>
      <c r="BA545" s="109"/>
      <c r="BB545" s="109"/>
      <c r="BC545" s="109"/>
      <c r="BD545" s="109"/>
      <c r="BE545" s="109"/>
      <c r="BF545" s="109"/>
      <c r="BG545" s="109"/>
      <c r="BH545" s="109"/>
      <c r="BI545" s="109"/>
      <c r="BJ545" s="109"/>
      <c r="BK545" s="109"/>
      <c r="BL545" s="109"/>
      <c r="BM545" s="109"/>
      <c r="BN545" s="109"/>
      <c r="BO545" s="109"/>
      <c r="BP545" s="109"/>
      <c r="BQ545" s="109"/>
      <c r="BR545" s="109"/>
      <c r="BS545" s="109"/>
      <c r="BT545" s="109"/>
      <c r="BU545" s="109"/>
      <c r="BV545" s="109"/>
      <c r="BW545" s="109"/>
      <c r="BX545" s="109"/>
      <c r="BY545" s="109"/>
      <c r="BZ545" s="109"/>
      <c r="CA545" s="109"/>
      <c r="CB545" s="109"/>
      <c r="CC545" s="109"/>
      <c r="CD545" s="109"/>
    </row>
    <row r="546" spans="1:82" s="153" customFormat="1">
      <c r="A546" s="109"/>
      <c r="B546" s="109"/>
      <c r="C546" s="109"/>
      <c r="D546" s="109"/>
      <c r="E546" s="109"/>
      <c r="F546" s="103"/>
      <c r="G546" s="103"/>
      <c r="H546" s="109"/>
      <c r="I546" s="109"/>
      <c r="J546" s="109"/>
      <c r="K546" s="109"/>
      <c r="L546" s="109"/>
      <c r="M546" s="109"/>
      <c r="N546" s="149"/>
      <c r="O546" s="109"/>
      <c r="P546" s="152"/>
      <c r="Q546" s="152"/>
      <c r="R546" s="152"/>
      <c r="S546" s="152"/>
      <c r="T546" s="152"/>
      <c r="U546" s="152"/>
      <c r="V546" s="109"/>
      <c r="W546" s="109"/>
      <c r="X546" s="109"/>
      <c r="Y546" s="109"/>
      <c r="Z546" s="109"/>
      <c r="AA546" s="109"/>
      <c r="AB546" s="109"/>
      <c r="AC546" s="109"/>
      <c r="AD546" s="109"/>
      <c r="AE546" s="109"/>
      <c r="AF546" s="109"/>
      <c r="AG546" s="109"/>
      <c r="AH546" s="109"/>
      <c r="AI546" s="109"/>
      <c r="AJ546" s="109"/>
      <c r="AK546" s="109"/>
      <c r="AL546" s="109"/>
      <c r="AM546" s="109"/>
      <c r="AN546" s="109"/>
      <c r="AO546" s="109"/>
      <c r="AP546" s="109"/>
      <c r="AQ546" s="109"/>
      <c r="AR546" s="109"/>
      <c r="AS546" s="109"/>
      <c r="AT546" s="109"/>
      <c r="AU546" s="109"/>
      <c r="AV546" s="109"/>
      <c r="AW546" s="109"/>
      <c r="AX546" s="109"/>
      <c r="AY546" s="109"/>
      <c r="AZ546" s="109"/>
      <c r="BA546" s="109"/>
      <c r="BB546" s="109"/>
      <c r="BC546" s="109"/>
      <c r="BD546" s="109"/>
      <c r="BE546" s="109"/>
      <c r="BF546" s="109"/>
      <c r="BG546" s="109"/>
      <c r="BH546" s="109"/>
      <c r="BI546" s="109"/>
      <c r="BJ546" s="109"/>
      <c r="BK546" s="109"/>
      <c r="BL546" s="109"/>
      <c r="BM546" s="109"/>
      <c r="BN546" s="109"/>
      <c r="BO546" s="109"/>
      <c r="BP546" s="109"/>
      <c r="BQ546" s="109"/>
      <c r="BR546" s="109"/>
      <c r="BS546" s="109"/>
      <c r="BT546" s="109"/>
      <c r="BU546" s="109"/>
      <c r="BV546" s="109"/>
      <c r="BW546" s="109"/>
      <c r="BX546" s="109"/>
      <c r="BY546" s="109"/>
      <c r="BZ546" s="109"/>
      <c r="CA546" s="109"/>
      <c r="CB546" s="109"/>
      <c r="CC546" s="109"/>
      <c r="CD546" s="109"/>
    </row>
    <row r="547" spans="1:82" s="153" customFormat="1">
      <c r="A547" s="109"/>
      <c r="B547" s="109"/>
      <c r="C547" s="109"/>
      <c r="D547" s="109"/>
      <c r="E547" s="109"/>
      <c r="F547" s="103"/>
      <c r="G547" s="103"/>
      <c r="H547" s="109"/>
      <c r="I547" s="109"/>
      <c r="J547" s="109"/>
      <c r="K547" s="109"/>
      <c r="L547" s="109"/>
      <c r="M547" s="109"/>
      <c r="N547" s="149"/>
      <c r="O547" s="109"/>
      <c r="P547" s="152"/>
      <c r="Q547" s="152"/>
      <c r="R547" s="152"/>
      <c r="S547" s="152"/>
      <c r="T547" s="152"/>
      <c r="U547" s="152"/>
      <c r="V547" s="109"/>
      <c r="W547" s="109"/>
      <c r="X547" s="109"/>
      <c r="Y547" s="109"/>
      <c r="Z547" s="109"/>
      <c r="AA547" s="109"/>
      <c r="AB547" s="109"/>
      <c r="AC547" s="109"/>
      <c r="AD547" s="109"/>
      <c r="AE547" s="109"/>
      <c r="AF547" s="109"/>
      <c r="AG547" s="109"/>
      <c r="AH547" s="109"/>
      <c r="AI547" s="109"/>
      <c r="AJ547" s="109"/>
      <c r="AK547" s="109"/>
      <c r="AL547" s="109"/>
      <c r="AM547" s="109"/>
      <c r="AN547" s="109"/>
      <c r="AO547" s="109"/>
      <c r="AP547" s="109"/>
      <c r="AQ547" s="109"/>
      <c r="AR547" s="109"/>
      <c r="AS547" s="109"/>
      <c r="AT547" s="109"/>
      <c r="AU547" s="109"/>
      <c r="AV547" s="109"/>
      <c r="AW547" s="109"/>
      <c r="AX547" s="109"/>
      <c r="AY547" s="109"/>
      <c r="AZ547" s="109"/>
      <c r="BA547" s="109"/>
      <c r="BB547" s="109"/>
      <c r="BC547" s="109"/>
      <c r="BD547" s="109"/>
      <c r="BE547" s="109"/>
      <c r="BF547" s="109"/>
      <c r="BG547" s="109"/>
      <c r="BH547" s="109"/>
      <c r="BI547" s="109"/>
      <c r="BJ547" s="109"/>
      <c r="BK547" s="109"/>
      <c r="BL547" s="109"/>
      <c r="BM547" s="109"/>
      <c r="BN547" s="109"/>
      <c r="BO547" s="109"/>
      <c r="BP547" s="109"/>
      <c r="BQ547" s="109"/>
      <c r="BR547" s="109"/>
      <c r="BS547" s="109"/>
      <c r="BT547" s="109"/>
      <c r="BU547" s="109"/>
      <c r="BV547" s="109"/>
      <c r="BW547" s="109"/>
      <c r="BX547" s="109"/>
      <c r="BY547" s="109"/>
      <c r="BZ547" s="109"/>
      <c r="CA547" s="109"/>
      <c r="CB547" s="109"/>
      <c r="CC547" s="109"/>
      <c r="CD547" s="109"/>
    </row>
    <row r="548" spans="1:82" s="153" customFormat="1">
      <c r="A548" s="109"/>
      <c r="B548" s="109"/>
      <c r="C548" s="109"/>
      <c r="D548" s="109"/>
      <c r="E548" s="109"/>
      <c r="F548" s="103"/>
      <c r="G548" s="103"/>
      <c r="H548" s="109"/>
      <c r="I548" s="109"/>
      <c r="J548" s="109"/>
      <c r="K548" s="109"/>
      <c r="L548" s="109"/>
      <c r="M548" s="109"/>
      <c r="N548" s="149"/>
      <c r="O548" s="109"/>
      <c r="P548" s="152"/>
      <c r="Q548" s="152"/>
      <c r="R548" s="152"/>
      <c r="S548" s="152"/>
      <c r="T548" s="152"/>
      <c r="U548" s="152"/>
      <c r="V548" s="109"/>
      <c r="W548" s="109"/>
      <c r="X548" s="109"/>
      <c r="Y548" s="109"/>
      <c r="Z548" s="109"/>
      <c r="AA548" s="109"/>
      <c r="AB548" s="109"/>
      <c r="AC548" s="109"/>
      <c r="AD548" s="109"/>
      <c r="AE548" s="109"/>
      <c r="AF548" s="109"/>
      <c r="AG548" s="109"/>
      <c r="AH548" s="109"/>
      <c r="AI548" s="109"/>
      <c r="AJ548" s="109"/>
      <c r="AK548" s="109"/>
      <c r="AL548" s="109"/>
      <c r="AM548" s="109"/>
      <c r="AN548" s="109"/>
      <c r="AO548" s="109"/>
      <c r="AP548" s="109"/>
      <c r="AQ548" s="109"/>
      <c r="AR548" s="109"/>
      <c r="AS548" s="109"/>
      <c r="AT548" s="109"/>
      <c r="AU548" s="109"/>
      <c r="AV548" s="109"/>
      <c r="AW548" s="109"/>
      <c r="AX548" s="109"/>
      <c r="AY548" s="109"/>
      <c r="AZ548" s="109"/>
      <c r="BA548" s="109"/>
      <c r="BB548" s="109"/>
      <c r="BC548" s="109"/>
      <c r="BD548" s="109"/>
      <c r="BE548" s="109"/>
      <c r="BF548" s="109"/>
      <c r="BG548" s="109"/>
      <c r="BH548" s="109"/>
      <c r="BI548" s="109"/>
      <c r="BJ548" s="109"/>
      <c r="BK548" s="109"/>
      <c r="BL548" s="109"/>
      <c r="BM548" s="109"/>
      <c r="BN548" s="109"/>
      <c r="BO548" s="109"/>
      <c r="BP548" s="109"/>
      <c r="BQ548" s="109"/>
      <c r="BR548" s="109"/>
      <c r="BS548" s="109"/>
      <c r="BT548" s="109"/>
      <c r="BU548" s="109"/>
      <c r="BV548" s="109"/>
      <c r="BW548" s="109"/>
      <c r="BX548" s="109"/>
      <c r="BY548" s="109"/>
      <c r="BZ548" s="109"/>
      <c r="CA548" s="109"/>
      <c r="CB548" s="109"/>
      <c r="CC548" s="109"/>
      <c r="CD548" s="109"/>
    </row>
    <row r="549" spans="1:82" s="153" customFormat="1">
      <c r="A549" s="109"/>
      <c r="B549" s="109"/>
      <c r="C549" s="109"/>
      <c r="D549" s="109"/>
      <c r="E549" s="109"/>
      <c r="F549" s="103"/>
      <c r="G549" s="103"/>
      <c r="H549" s="109"/>
      <c r="I549" s="109"/>
      <c r="J549" s="109"/>
      <c r="K549" s="109"/>
      <c r="L549" s="109"/>
      <c r="M549" s="109"/>
      <c r="N549" s="149"/>
      <c r="O549" s="109"/>
      <c r="P549" s="152"/>
      <c r="Q549" s="152"/>
      <c r="R549" s="152"/>
      <c r="S549" s="152"/>
      <c r="T549" s="152"/>
      <c r="U549" s="152"/>
      <c r="V549" s="109"/>
      <c r="W549" s="109"/>
      <c r="X549" s="109"/>
      <c r="Y549" s="109"/>
      <c r="Z549" s="109"/>
      <c r="AA549" s="109"/>
      <c r="AB549" s="109"/>
      <c r="AC549" s="109"/>
      <c r="AD549" s="109"/>
      <c r="AE549" s="109"/>
      <c r="AF549" s="109"/>
      <c r="AG549" s="109"/>
      <c r="AH549" s="109"/>
      <c r="AI549" s="109"/>
      <c r="AJ549" s="109"/>
      <c r="AK549" s="109"/>
      <c r="AL549" s="109"/>
      <c r="AM549" s="109"/>
      <c r="AN549" s="109"/>
      <c r="AO549" s="109"/>
      <c r="AP549" s="109"/>
      <c r="AQ549" s="109"/>
      <c r="AR549" s="109"/>
      <c r="AS549" s="109"/>
      <c r="AT549" s="109"/>
      <c r="AU549" s="109"/>
      <c r="AV549" s="109"/>
      <c r="AW549" s="109"/>
      <c r="AX549" s="109"/>
      <c r="AY549" s="109"/>
      <c r="AZ549" s="109"/>
      <c r="BA549" s="109"/>
      <c r="BB549" s="109"/>
      <c r="BC549" s="109"/>
      <c r="BD549" s="109"/>
      <c r="BE549" s="109"/>
      <c r="BF549" s="109"/>
      <c r="BG549" s="109"/>
      <c r="BH549" s="109"/>
      <c r="BI549" s="109"/>
      <c r="BJ549" s="109"/>
      <c r="BK549" s="109"/>
      <c r="BL549" s="109"/>
      <c r="BM549" s="109"/>
      <c r="BN549" s="109"/>
      <c r="BO549" s="109"/>
      <c r="BP549" s="109"/>
      <c r="BQ549" s="109"/>
      <c r="BR549" s="109"/>
      <c r="BS549" s="109"/>
      <c r="BT549" s="109"/>
      <c r="BU549" s="109"/>
      <c r="BV549" s="109"/>
      <c r="BW549" s="109"/>
      <c r="BX549" s="109"/>
      <c r="BY549" s="109"/>
      <c r="BZ549" s="109"/>
      <c r="CA549" s="109"/>
      <c r="CB549" s="109"/>
      <c r="CC549" s="109"/>
      <c r="CD549" s="109"/>
    </row>
    <row r="550" spans="1:82" s="153" customFormat="1">
      <c r="A550" s="109"/>
      <c r="B550" s="109"/>
      <c r="C550" s="109"/>
      <c r="D550" s="109"/>
      <c r="E550" s="109"/>
      <c r="F550" s="103"/>
      <c r="G550" s="103"/>
      <c r="H550" s="109"/>
      <c r="I550" s="109"/>
      <c r="J550" s="109"/>
      <c r="K550" s="109"/>
      <c r="L550" s="109"/>
      <c r="M550" s="109"/>
      <c r="N550" s="149"/>
      <c r="O550" s="109"/>
      <c r="P550" s="152"/>
      <c r="Q550" s="152"/>
      <c r="R550" s="152"/>
      <c r="S550" s="152"/>
      <c r="T550" s="152"/>
      <c r="U550" s="152"/>
      <c r="V550" s="109"/>
      <c r="W550" s="109"/>
      <c r="X550" s="109"/>
      <c r="Y550" s="109"/>
      <c r="Z550" s="109"/>
      <c r="AA550" s="109"/>
      <c r="AB550" s="109"/>
      <c r="AC550" s="109"/>
      <c r="AD550" s="109"/>
      <c r="AE550" s="109"/>
      <c r="AF550" s="109"/>
      <c r="AG550" s="109"/>
      <c r="AH550" s="109"/>
      <c r="AI550" s="109"/>
      <c r="AJ550" s="109"/>
      <c r="AK550" s="109"/>
      <c r="AL550" s="109"/>
      <c r="AM550" s="109"/>
      <c r="AN550" s="109"/>
      <c r="AO550" s="109"/>
      <c r="AP550" s="109"/>
      <c r="AQ550" s="109"/>
      <c r="AR550" s="109"/>
      <c r="AS550" s="109"/>
      <c r="AT550" s="109"/>
      <c r="AU550" s="109"/>
      <c r="AV550" s="109"/>
      <c r="AW550" s="109"/>
      <c r="AX550" s="109"/>
      <c r="AY550" s="109"/>
      <c r="AZ550" s="109"/>
      <c r="BA550" s="109"/>
      <c r="BB550" s="109"/>
      <c r="BC550" s="109"/>
      <c r="BD550" s="109"/>
      <c r="BE550" s="109"/>
      <c r="BF550" s="109"/>
      <c r="BG550" s="109"/>
      <c r="BH550" s="109"/>
      <c r="BI550" s="109"/>
      <c r="BJ550" s="109"/>
      <c r="BK550" s="109"/>
      <c r="BL550" s="109"/>
      <c r="BM550" s="109"/>
      <c r="BN550" s="109"/>
      <c r="BO550" s="109"/>
      <c r="BP550" s="109"/>
      <c r="BQ550" s="109"/>
      <c r="BR550" s="109"/>
      <c r="BS550" s="109"/>
      <c r="BT550" s="109"/>
      <c r="BU550" s="109"/>
      <c r="BV550" s="109"/>
      <c r="BW550" s="109"/>
      <c r="BX550" s="109"/>
      <c r="BY550" s="109"/>
      <c r="BZ550" s="109"/>
      <c r="CA550" s="109"/>
      <c r="CB550" s="109"/>
      <c r="CC550" s="109"/>
      <c r="CD550" s="109"/>
    </row>
    <row r="551" spans="1:82" s="153" customFormat="1">
      <c r="A551" s="109"/>
      <c r="B551" s="109"/>
      <c r="C551" s="109"/>
      <c r="D551" s="109"/>
      <c r="E551" s="109"/>
      <c r="F551" s="103"/>
      <c r="G551" s="103"/>
      <c r="H551" s="109"/>
      <c r="I551" s="109"/>
      <c r="J551" s="109"/>
      <c r="K551" s="109"/>
      <c r="L551" s="109"/>
      <c r="M551" s="109"/>
      <c r="N551" s="149"/>
      <c r="O551" s="109"/>
      <c r="P551" s="152"/>
      <c r="Q551" s="152"/>
      <c r="R551" s="152"/>
      <c r="S551" s="152"/>
      <c r="T551" s="152"/>
      <c r="U551" s="152"/>
      <c r="V551" s="109"/>
      <c r="W551" s="109"/>
      <c r="X551" s="109"/>
      <c r="Y551" s="109"/>
      <c r="Z551" s="109"/>
      <c r="AA551" s="109"/>
      <c r="AB551" s="109"/>
      <c r="AC551" s="109"/>
      <c r="AD551" s="109"/>
      <c r="AE551" s="109"/>
      <c r="AF551" s="109"/>
      <c r="AG551" s="109"/>
      <c r="AH551" s="109"/>
      <c r="AI551" s="109"/>
      <c r="AJ551" s="109"/>
      <c r="AK551" s="109"/>
      <c r="AL551" s="109"/>
      <c r="AM551" s="109"/>
      <c r="AN551" s="109"/>
      <c r="AO551" s="109"/>
      <c r="AP551" s="109"/>
      <c r="AQ551" s="109"/>
      <c r="AR551" s="109"/>
      <c r="AS551" s="109"/>
      <c r="AT551" s="109"/>
      <c r="AU551" s="109"/>
      <c r="AV551" s="109"/>
      <c r="AW551" s="109"/>
      <c r="AX551" s="109"/>
      <c r="AY551" s="109"/>
      <c r="AZ551" s="109"/>
      <c r="BA551" s="109"/>
      <c r="BB551" s="109"/>
      <c r="BC551" s="109"/>
      <c r="BD551" s="109"/>
      <c r="BE551" s="109"/>
      <c r="BF551" s="109"/>
      <c r="BG551" s="109"/>
      <c r="BH551" s="109"/>
      <c r="BI551" s="109"/>
      <c r="BJ551" s="109"/>
      <c r="BK551" s="109"/>
      <c r="BL551" s="109"/>
      <c r="BM551" s="109"/>
      <c r="BN551" s="109"/>
      <c r="BO551" s="109"/>
      <c r="BP551" s="109"/>
      <c r="BQ551" s="109"/>
      <c r="BR551" s="109"/>
      <c r="BS551" s="109"/>
      <c r="BT551" s="109"/>
      <c r="BU551" s="109"/>
      <c r="BV551" s="109"/>
      <c r="BW551" s="109"/>
      <c r="BX551" s="109"/>
      <c r="BY551" s="109"/>
      <c r="BZ551" s="109"/>
      <c r="CA551" s="109"/>
      <c r="CB551" s="109"/>
      <c r="CC551" s="109"/>
      <c r="CD551" s="109"/>
    </row>
    <row r="552" spans="1:82" s="153" customFormat="1">
      <c r="A552" s="109"/>
      <c r="B552" s="109"/>
      <c r="C552" s="109"/>
      <c r="D552" s="109"/>
      <c r="E552" s="109"/>
      <c r="F552" s="103"/>
      <c r="G552" s="103"/>
      <c r="H552" s="109"/>
      <c r="I552" s="109"/>
      <c r="J552" s="109"/>
      <c r="K552" s="109"/>
      <c r="L552" s="109"/>
      <c r="M552" s="109"/>
      <c r="N552" s="149"/>
      <c r="O552" s="109"/>
      <c r="P552" s="152"/>
      <c r="Q552" s="152"/>
      <c r="R552" s="152"/>
      <c r="S552" s="152"/>
      <c r="T552" s="152"/>
      <c r="U552" s="152"/>
      <c r="V552" s="109"/>
      <c r="W552" s="109"/>
      <c r="X552" s="109"/>
      <c r="Y552" s="109"/>
      <c r="Z552" s="109"/>
      <c r="AA552" s="109"/>
      <c r="AB552" s="109"/>
      <c r="AC552" s="109"/>
      <c r="AD552" s="109"/>
      <c r="AE552" s="109"/>
      <c r="AF552" s="109"/>
      <c r="AG552" s="109"/>
      <c r="AH552" s="109"/>
      <c r="AI552" s="109"/>
      <c r="AJ552" s="109"/>
      <c r="AK552" s="109"/>
      <c r="AL552" s="109"/>
      <c r="AM552" s="109"/>
      <c r="AN552" s="109"/>
      <c r="AO552" s="109"/>
      <c r="AP552" s="109"/>
      <c r="AQ552" s="109"/>
      <c r="AR552" s="109"/>
      <c r="AS552" s="109"/>
      <c r="AT552" s="109"/>
      <c r="AU552" s="109"/>
      <c r="AV552" s="109"/>
      <c r="AW552" s="109"/>
      <c r="AX552" s="109"/>
      <c r="AY552" s="109"/>
      <c r="AZ552" s="109"/>
      <c r="BA552" s="109"/>
      <c r="BB552" s="109"/>
      <c r="BC552" s="109"/>
      <c r="BD552" s="109"/>
      <c r="BE552" s="109"/>
      <c r="BF552" s="109"/>
      <c r="BG552" s="109"/>
      <c r="BH552" s="109"/>
      <c r="BI552" s="109"/>
      <c r="BJ552" s="109"/>
      <c r="BK552" s="109"/>
      <c r="BL552" s="109"/>
      <c r="BM552" s="109"/>
      <c r="BN552" s="109"/>
      <c r="BO552" s="109"/>
      <c r="BP552" s="109"/>
      <c r="BQ552" s="109"/>
      <c r="BR552" s="109"/>
      <c r="BS552" s="109"/>
      <c r="BT552" s="109"/>
      <c r="BU552" s="109"/>
      <c r="BV552" s="109"/>
      <c r="BW552" s="109"/>
      <c r="BX552" s="109"/>
      <c r="BY552" s="109"/>
      <c r="BZ552" s="109"/>
      <c r="CA552" s="109"/>
      <c r="CB552" s="109"/>
      <c r="CC552" s="109"/>
      <c r="CD552" s="109"/>
    </row>
    <row r="553" spans="1:82" s="153" customFormat="1">
      <c r="A553" s="109"/>
      <c r="B553" s="109"/>
      <c r="C553" s="109"/>
      <c r="D553" s="109"/>
      <c r="E553" s="109"/>
      <c r="F553" s="103"/>
      <c r="G553" s="103"/>
      <c r="H553" s="109"/>
      <c r="I553" s="109"/>
      <c r="J553" s="109"/>
      <c r="K553" s="109"/>
      <c r="L553" s="109"/>
      <c r="M553" s="109"/>
      <c r="N553" s="149"/>
      <c r="O553" s="109"/>
      <c r="P553" s="152"/>
      <c r="Q553" s="152"/>
      <c r="R553" s="152"/>
      <c r="S553" s="152"/>
      <c r="T553" s="152"/>
      <c r="U553" s="152"/>
      <c r="V553" s="109"/>
      <c r="W553" s="109"/>
      <c r="X553" s="109"/>
      <c r="Y553" s="109"/>
      <c r="Z553" s="109"/>
      <c r="AA553" s="109"/>
      <c r="AB553" s="109"/>
      <c r="AC553" s="109"/>
      <c r="AD553" s="109"/>
      <c r="AE553" s="109"/>
      <c r="AF553" s="109"/>
      <c r="AG553" s="109"/>
      <c r="AH553" s="109"/>
      <c r="AI553" s="109"/>
      <c r="AJ553" s="109"/>
      <c r="AK553" s="109"/>
      <c r="AL553" s="109"/>
      <c r="AM553" s="109"/>
      <c r="AN553" s="109"/>
      <c r="AO553" s="109"/>
      <c r="AP553" s="109"/>
      <c r="AQ553" s="109"/>
      <c r="AR553" s="109"/>
      <c r="AS553" s="109"/>
      <c r="AT553" s="109"/>
      <c r="AU553" s="109"/>
      <c r="AV553" s="109"/>
      <c r="AW553" s="109"/>
      <c r="AX553" s="109"/>
      <c r="AY553" s="109"/>
      <c r="AZ553" s="109"/>
      <c r="BA553" s="109"/>
      <c r="BB553" s="109"/>
      <c r="BC553" s="109"/>
      <c r="BD553" s="109"/>
      <c r="BE553" s="109"/>
      <c r="BF553" s="109"/>
      <c r="BG553" s="109"/>
      <c r="BH553" s="109"/>
      <c r="BI553" s="109"/>
      <c r="BJ553" s="109"/>
      <c r="BK553" s="109"/>
      <c r="BL553" s="109"/>
      <c r="BM553" s="109"/>
      <c r="BN553" s="109"/>
      <c r="BO553" s="109"/>
      <c r="BP553" s="109"/>
      <c r="BQ553" s="109"/>
      <c r="BR553" s="109"/>
      <c r="BS553" s="109"/>
      <c r="BT553" s="109"/>
      <c r="BU553" s="109"/>
      <c r="BV553" s="109"/>
      <c r="BW553" s="109"/>
      <c r="BX553" s="109"/>
      <c r="BY553" s="109"/>
      <c r="BZ553" s="109"/>
      <c r="CA553" s="109"/>
      <c r="CB553" s="109"/>
      <c r="CC553" s="109"/>
      <c r="CD553" s="109"/>
    </row>
    <row r="554" spans="1:82" s="153" customFormat="1">
      <c r="A554" s="109"/>
      <c r="B554" s="109"/>
      <c r="C554" s="109"/>
      <c r="D554" s="109"/>
      <c r="E554" s="109"/>
      <c r="F554" s="103"/>
      <c r="G554" s="103"/>
      <c r="H554" s="109"/>
      <c r="I554" s="109"/>
      <c r="J554" s="109"/>
      <c r="K554" s="109"/>
      <c r="L554" s="109"/>
      <c r="M554" s="109"/>
      <c r="N554" s="149"/>
      <c r="O554" s="109"/>
      <c r="P554" s="152"/>
      <c r="Q554" s="152"/>
      <c r="R554" s="152"/>
      <c r="S554" s="152"/>
      <c r="T554" s="152"/>
      <c r="U554" s="152"/>
      <c r="V554" s="109"/>
      <c r="W554" s="109"/>
      <c r="X554" s="109"/>
      <c r="Y554" s="109"/>
      <c r="Z554" s="109"/>
      <c r="AA554" s="109"/>
      <c r="AB554" s="109"/>
      <c r="AC554" s="109"/>
      <c r="AD554" s="109"/>
      <c r="AE554" s="109"/>
      <c r="AF554" s="109"/>
      <c r="AG554" s="109"/>
      <c r="AH554" s="109"/>
      <c r="AI554" s="109"/>
      <c r="AJ554" s="109"/>
      <c r="AK554" s="109"/>
      <c r="AL554" s="109"/>
      <c r="AM554" s="109"/>
      <c r="AN554" s="109"/>
      <c r="AO554" s="109"/>
      <c r="AP554" s="109"/>
      <c r="AQ554" s="109"/>
      <c r="AR554" s="109"/>
      <c r="AS554" s="109"/>
      <c r="AT554" s="109"/>
      <c r="AU554" s="109"/>
      <c r="AV554" s="109"/>
      <c r="AW554" s="109"/>
      <c r="AX554" s="109"/>
      <c r="AY554" s="109"/>
      <c r="AZ554" s="109"/>
      <c r="BA554" s="109"/>
      <c r="BB554" s="109"/>
      <c r="BC554" s="109"/>
      <c r="BD554" s="109"/>
      <c r="BE554" s="109"/>
      <c r="BF554" s="109"/>
      <c r="BG554" s="109"/>
      <c r="BH554" s="109"/>
      <c r="BI554" s="109"/>
      <c r="BJ554" s="109"/>
      <c r="BK554" s="109"/>
      <c r="BL554" s="109"/>
      <c r="BM554" s="109"/>
      <c r="BN554" s="109"/>
      <c r="BO554" s="109"/>
      <c r="BP554" s="109"/>
      <c r="BQ554" s="109"/>
      <c r="BR554" s="109"/>
      <c r="BS554" s="109"/>
      <c r="BT554" s="109"/>
      <c r="BU554" s="109"/>
      <c r="BV554" s="109"/>
      <c r="BW554" s="109"/>
      <c r="BX554" s="109"/>
      <c r="BY554" s="109"/>
      <c r="BZ554" s="109"/>
      <c r="CA554" s="109"/>
      <c r="CB554" s="109"/>
      <c r="CC554" s="109"/>
      <c r="CD554" s="109"/>
    </row>
    <row r="555" spans="1:82" s="153" customFormat="1">
      <c r="A555" s="109"/>
      <c r="B555" s="109"/>
      <c r="C555" s="109"/>
      <c r="D555" s="109"/>
      <c r="E555" s="109"/>
      <c r="F555" s="103"/>
      <c r="G555" s="103"/>
      <c r="H555" s="109"/>
      <c r="I555" s="109"/>
      <c r="J555" s="109"/>
      <c r="K555" s="109"/>
      <c r="L555" s="109"/>
      <c r="M555" s="109"/>
      <c r="N555" s="149"/>
      <c r="O555" s="109"/>
      <c r="P555" s="152"/>
      <c r="Q555" s="152"/>
      <c r="R555" s="152"/>
      <c r="S555" s="152"/>
      <c r="T555" s="152"/>
      <c r="U555" s="152"/>
      <c r="V555" s="109"/>
      <c r="W555" s="109"/>
      <c r="X555" s="109"/>
      <c r="Y555" s="109"/>
      <c r="Z555" s="109"/>
      <c r="AA555" s="109"/>
      <c r="AB555" s="109"/>
      <c r="AC555" s="109"/>
      <c r="AD555" s="109"/>
      <c r="AE555" s="109"/>
      <c r="AF555" s="109"/>
      <c r="AG555" s="109"/>
      <c r="AH555" s="109"/>
      <c r="AI555" s="109"/>
      <c r="AJ555" s="109"/>
      <c r="AK555" s="109"/>
      <c r="AL555" s="109"/>
      <c r="AM555" s="109"/>
      <c r="AN555" s="109"/>
      <c r="AO555" s="109"/>
      <c r="AP555" s="109"/>
      <c r="AQ555" s="109"/>
      <c r="AR555" s="109"/>
      <c r="AS555" s="109"/>
      <c r="AT555" s="109"/>
      <c r="AU555" s="109"/>
      <c r="AV555" s="109"/>
      <c r="AW555" s="109"/>
      <c r="AX555" s="109"/>
      <c r="AY555" s="109"/>
      <c r="AZ555" s="109"/>
      <c r="BA555" s="109"/>
      <c r="BB555" s="109"/>
      <c r="BC555" s="109"/>
      <c r="BD555" s="109"/>
      <c r="BE555" s="109"/>
      <c r="BF555" s="109"/>
      <c r="BG555" s="109"/>
      <c r="BH555" s="109"/>
      <c r="BI555" s="109"/>
      <c r="BJ555" s="109"/>
      <c r="BK555" s="109"/>
      <c r="BL555" s="109"/>
      <c r="BM555" s="109"/>
      <c r="BN555" s="109"/>
      <c r="BO555" s="109"/>
      <c r="BP555" s="109"/>
      <c r="BQ555" s="109"/>
      <c r="BR555" s="109"/>
      <c r="BS555" s="109"/>
      <c r="BT555" s="109"/>
      <c r="BU555" s="109"/>
      <c r="BV555" s="109"/>
      <c r="BW555" s="109"/>
      <c r="BX555" s="109"/>
      <c r="BY555" s="109"/>
      <c r="BZ555" s="109"/>
      <c r="CA555" s="109"/>
      <c r="CB555" s="109"/>
      <c r="CC555" s="109"/>
      <c r="CD555" s="109"/>
    </row>
    <row r="556" spans="1:82" s="153" customFormat="1">
      <c r="A556" s="109"/>
      <c r="B556" s="109"/>
      <c r="C556" s="109"/>
      <c r="D556" s="109"/>
      <c r="E556" s="109"/>
      <c r="F556" s="103"/>
      <c r="G556" s="103"/>
      <c r="H556" s="109"/>
      <c r="I556" s="109"/>
      <c r="J556" s="109"/>
      <c r="K556" s="109"/>
      <c r="L556" s="109"/>
      <c r="M556" s="109"/>
      <c r="N556" s="149"/>
      <c r="O556" s="109"/>
      <c r="P556" s="152"/>
      <c r="Q556" s="152"/>
      <c r="R556" s="152"/>
      <c r="S556" s="152"/>
      <c r="T556" s="152"/>
      <c r="U556" s="152"/>
      <c r="V556" s="109"/>
      <c r="W556" s="109"/>
      <c r="X556" s="109"/>
      <c r="Y556" s="109"/>
      <c r="Z556" s="109"/>
      <c r="AA556" s="109"/>
      <c r="AB556" s="109"/>
      <c r="AC556" s="109"/>
      <c r="AD556" s="109"/>
      <c r="AE556" s="109"/>
      <c r="AF556" s="109"/>
      <c r="AG556" s="109"/>
      <c r="AH556" s="109"/>
      <c r="AI556" s="109"/>
      <c r="AJ556" s="109"/>
      <c r="AK556" s="109"/>
      <c r="AL556" s="109"/>
      <c r="AM556" s="109"/>
      <c r="AN556" s="109"/>
      <c r="AO556" s="109"/>
      <c r="AP556" s="109"/>
      <c r="AQ556" s="109"/>
      <c r="AR556" s="109"/>
      <c r="AS556" s="109"/>
      <c r="AT556" s="109"/>
      <c r="AU556" s="109"/>
      <c r="AV556" s="109"/>
      <c r="AW556" s="109"/>
      <c r="AX556" s="109"/>
      <c r="AY556" s="109"/>
      <c r="AZ556" s="109"/>
      <c r="BA556" s="109"/>
      <c r="BB556" s="109"/>
      <c r="BC556" s="109"/>
      <c r="BD556" s="109"/>
      <c r="BE556" s="109"/>
      <c r="BF556" s="109"/>
      <c r="BG556" s="109"/>
      <c r="BH556" s="109"/>
      <c r="BI556" s="109"/>
      <c r="BJ556" s="109"/>
      <c r="BK556" s="109"/>
      <c r="BL556" s="109"/>
      <c r="BM556" s="109"/>
      <c r="BN556" s="109"/>
      <c r="BO556" s="109"/>
      <c r="BP556" s="109"/>
      <c r="BQ556" s="109"/>
      <c r="BR556" s="109"/>
      <c r="BS556" s="109"/>
      <c r="BT556" s="109"/>
      <c r="BU556" s="109"/>
      <c r="BV556" s="109"/>
      <c r="BW556" s="109"/>
      <c r="BX556" s="109"/>
      <c r="BY556" s="109"/>
      <c r="BZ556" s="109"/>
      <c r="CA556" s="109"/>
      <c r="CB556" s="109"/>
      <c r="CC556" s="109"/>
      <c r="CD556" s="109"/>
    </row>
    <row r="557" spans="1:82" s="153" customFormat="1">
      <c r="A557" s="109"/>
      <c r="B557" s="109"/>
      <c r="C557" s="109"/>
      <c r="D557" s="109"/>
      <c r="E557" s="109"/>
      <c r="F557" s="103"/>
      <c r="G557" s="103"/>
      <c r="H557" s="109"/>
      <c r="I557" s="109"/>
      <c r="J557" s="109"/>
      <c r="K557" s="109"/>
      <c r="L557" s="109"/>
      <c r="M557" s="109"/>
      <c r="N557" s="149"/>
      <c r="O557" s="109"/>
      <c r="P557" s="152"/>
      <c r="Q557" s="152"/>
      <c r="R557" s="152"/>
      <c r="S557" s="152"/>
      <c r="T557" s="152"/>
      <c r="U557" s="152"/>
      <c r="V557" s="109"/>
      <c r="W557" s="109"/>
      <c r="X557" s="109"/>
      <c r="Y557" s="109"/>
      <c r="Z557" s="109"/>
      <c r="AA557" s="109"/>
      <c r="AB557" s="109"/>
      <c r="AC557" s="109"/>
      <c r="AD557" s="109"/>
      <c r="AE557" s="109"/>
      <c r="AF557" s="109"/>
      <c r="AG557" s="109"/>
      <c r="AH557" s="109"/>
      <c r="AI557" s="109"/>
      <c r="AJ557" s="109"/>
      <c r="AK557" s="109"/>
      <c r="AL557" s="109"/>
      <c r="AM557" s="109"/>
      <c r="AN557" s="109"/>
      <c r="AO557" s="109"/>
      <c r="AP557" s="109"/>
      <c r="AQ557" s="109"/>
      <c r="AR557" s="109"/>
      <c r="AS557" s="109"/>
      <c r="AT557" s="109"/>
      <c r="AU557" s="109"/>
      <c r="AV557" s="109"/>
      <c r="AW557" s="109"/>
      <c r="AX557" s="109"/>
      <c r="AY557" s="109"/>
      <c r="AZ557" s="109"/>
      <c r="BA557" s="109"/>
      <c r="BB557" s="109"/>
      <c r="BC557" s="109"/>
      <c r="BD557" s="109"/>
      <c r="BE557" s="109"/>
      <c r="BF557" s="109"/>
      <c r="BG557" s="109"/>
      <c r="BH557" s="109"/>
      <c r="BI557" s="109"/>
      <c r="BJ557" s="109"/>
      <c r="BK557" s="109"/>
      <c r="BL557" s="109"/>
      <c r="BM557" s="109"/>
      <c r="BN557" s="109"/>
      <c r="BO557" s="109"/>
      <c r="BP557" s="109"/>
      <c r="BQ557" s="109"/>
      <c r="BR557" s="109"/>
      <c r="BS557" s="109"/>
      <c r="BT557" s="109"/>
      <c r="BU557" s="109"/>
      <c r="BV557" s="109"/>
      <c r="BW557" s="109"/>
      <c r="BX557" s="109"/>
      <c r="BY557" s="109"/>
      <c r="BZ557" s="109"/>
      <c r="CA557" s="109"/>
      <c r="CB557" s="109"/>
      <c r="CC557" s="109"/>
      <c r="CD557" s="109"/>
    </row>
    <row r="558" spans="1:82" s="153" customFormat="1">
      <c r="A558" s="109"/>
      <c r="B558" s="109"/>
      <c r="C558" s="109"/>
      <c r="D558" s="109"/>
      <c r="E558" s="109"/>
      <c r="F558" s="103"/>
      <c r="G558" s="103"/>
      <c r="H558" s="109"/>
      <c r="I558" s="109"/>
      <c r="J558" s="109"/>
      <c r="K558" s="109"/>
      <c r="L558" s="109"/>
      <c r="M558" s="109"/>
      <c r="N558" s="149"/>
      <c r="O558" s="109"/>
      <c r="P558" s="152"/>
      <c r="Q558" s="152"/>
      <c r="R558" s="152"/>
      <c r="S558" s="152"/>
      <c r="T558" s="152"/>
      <c r="U558" s="152"/>
      <c r="V558" s="109"/>
      <c r="W558" s="109"/>
      <c r="X558" s="109"/>
      <c r="Y558" s="109"/>
      <c r="Z558" s="109"/>
      <c r="AA558" s="109"/>
      <c r="AB558" s="109"/>
      <c r="AC558" s="109"/>
      <c r="AD558" s="109"/>
      <c r="AE558" s="109"/>
      <c r="AF558" s="109"/>
      <c r="AG558" s="109"/>
      <c r="AH558" s="109"/>
      <c r="AI558" s="109"/>
      <c r="AJ558" s="109"/>
      <c r="AK558" s="109"/>
      <c r="AL558" s="109"/>
      <c r="AM558" s="109"/>
      <c r="AN558" s="109"/>
      <c r="AO558" s="109"/>
      <c r="AP558" s="109"/>
      <c r="AQ558" s="109"/>
      <c r="AR558" s="109"/>
      <c r="AS558" s="109"/>
      <c r="AT558" s="109"/>
      <c r="AU558" s="109"/>
      <c r="AV558" s="109"/>
      <c r="AW558" s="109"/>
      <c r="AX558" s="109"/>
      <c r="AY558" s="109"/>
      <c r="AZ558" s="109"/>
      <c r="BA558" s="109"/>
      <c r="BB558" s="109"/>
      <c r="BC558" s="109"/>
      <c r="BD558" s="109"/>
      <c r="BE558" s="109"/>
      <c r="BF558" s="109"/>
      <c r="BG558" s="109"/>
      <c r="BH558" s="109"/>
      <c r="BI558" s="109"/>
      <c r="BJ558" s="109"/>
      <c r="BK558" s="109"/>
      <c r="BL558" s="109"/>
      <c r="BM558" s="109"/>
      <c r="BN558" s="109"/>
      <c r="BO558" s="109"/>
      <c r="BP558" s="109"/>
      <c r="BQ558" s="109"/>
      <c r="BR558" s="109"/>
      <c r="BS558" s="109"/>
      <c r="BT558" s="109"/>
      <c r="BU558" s="109"/>
      <c r="BV558" s="109"/>
      <c r="BW558" s="109"/>
      <c r="BX558" s="109"/>
      <c r="BY558" s="109"/>
      <c r="BZ558" s="109"/>
      <c r="CA558" s="109"/>
      <c r="CB558" s="109"/>
      <c r="CC558" s="109"/>
      <c r="CD558" s="109"/>
    </row>
    <row r="559" spans="1:82" s="153" customFormat="1">
      <c r="A559" s="109"/>
      <c r="B559" s="109"/>
      <c r="C559" s="109"/>
      <c r="D559" s="109"/>
      <c r="E559" s="109"/>
      <c r="F559" s="103"/>
      <c r="G559" s="103"/>
      <c r="H559" s="109"/>
      <c r="I559" s="109"/>
      <c r="J559" s="109"/>
      <c r="K559" s="109"/>
      <c r="L559" s="109"/>
      <c r="M559" s="109"/>
      <c r="N559" s="149"/>
      <c r="O559" s="109"/>
      <c r="P559" s="152"/>
      <c r="Q559" s="152"/>
      <c r="R559" s="152"/>
      <c r="S559" s="152"/>
      <c r="T559" s="152"/>
      <c r="U559" s="152"/>
      <c r="V559" s="109"/>
      <c r="W559" s="109"/>
      <c r="X559" s="109"/>
      <c r="Y559" s="109"/>
      <c r="Z559" s="109"/>
      <c r="AA559" s="109"/>
      <c r="AB559" s="109"/>
      <c r="AC559" s="109"/>
      <c r="AD559" s="109"/>
      <c r="AE559" s="109"/>
      <c r="AF559" s="109"/>
      <c r="AG559" s="109"/>
      <c r="AH559" s="109"/>
      <c r="AI559" s="109"/>
      <c r="AJ559" s="109"/>
      <c r="AK559" s="109"/>
      <c r="AL559" s="109"/>
      <c r="AM559" s="109"/>
      <c r="AN559" s="109"/>
      <c r="AO559" s="109"/>
      <c r="AP559" s="109"/>
      <c r="AQ559" s="109"/>
      <c r="AR559" s="109"/>
      <c r="AS559" s="109"/>
      <c r="AT559" s="109"/>
      <c r="AU559" s="109"/>
      <c r="AV559" s="109"/>
      <c r="AW559" s="109"/>
      <c r="AX559" s="109"/>
      <c r="AY559" s="109"/>
      <c r="AZ559" s="109"/>
      <c r="BA559" s="109"/>
      <c r="BB559" s="109"/>
      <c r="BC559" s="109"/>
      <c r="BD559" s="109"/>
      <c r="BE559" s="109"/>
      <c r="BF559" s="109"/>
      <c r="BG559" s="109"/>
      <c r="BH559" s="109"/>
      <c r="BI559" s="109"/>
      <c r="BJ559" s="109"/>
      <c r="BK559" s="109"/>
      <c r="BL559" s="109"/>
      <c r="BM559" s="109"/>
      <c r="BN559" s="109"/>
      <c r="BO559" s="109"/>
      <c r="BP559" s="109"/>
      <c r="BQ559" s="109"/>
      <c r="BR559" s="109"/>
      <c r="BS559" s="109"/>
      <c r="BT559" s="109"/>
      <c r="BU559" s="109"/>
      <c r="BV559" s="109"/>
      <c r="BW559" s="109"/>
      <c r="BX559" s="109"/>
      <c r="BY559" s="109"/>
      <c r="BZ559" s="109"/>
      <c r="CA559" s="109"/>
      <c r="CB559" s="109"/>
      <c r="CC559" s="109"/>
      <c r="CD559" s="109"/>
    </row>
    <row r="560" spans="1:82" s="153" customFormat="1">
      <c r="A560" s="109"/>
      <c r="B560" s="109"/>
      <c r="C560" s="109"/>
      <c r="D560" s="109"/>
      <c r="E560" s="109"/>
      <c r="F560" s="103"/>
      <c r="G560" s="103"/>
      <c r="H560" s="109"/>
      <c r="I560" s="109"/>
      <c r="J560" s="109"/>
      <c r="K560" s="109"/>
      <c r="L560" s="109"/>
      <c r="M560" s="109"/>
      <c r="N560" s="149"/>
      <c r="O560" s="109"/>
      <c r="P560" s="152"/>
      <c r="Q560" s="152"/>
      <c r="R560" s="152"/>
      <c r="S560" s="152"/>
      <c r="T560" s="152"/>
      <c r="U560" s="152"/>
      <c r="V560" s="109"/>
      <c r="W560" s="109"/>
      <c r="X560" s="109"/>
      <c r="Y560" s="109"/>
      <c r="Z560" s="109"/>
      <c r="AA560" s="109"/>
      <c r="AB560" s="109"/>
      <c r="AC560" s="109"/>
      <c r="AD560" s="109"/>
      <c r="AE560" s="109"/>
      <c r="AF560" s="109"/>
      <c r="AG560" s="109"/>
      <c r="AH560" s="109"/>
      <c r="AI560" s="109"/>
      <c r="AJ560" s="109"/>
      <c r="AK560" s="109"/>
      <c r="AL560" s="109"/>
      <c r="AM560" s="109"/>
      <c r="AN560" s="109"/>
      <c r="AO560" s="109"/>
      <c r="AP560" s="109"/>
      <c r="AQ560" s="109"/>
      <c r="AR560" s="109"/>
      <c r="AS560" s="109"/>
      <c r="AT560" s="109"/>
      <c r="AU560" s="109"/>
      <c r="AV560" s="109"/>
      <c r="AW560" s="109"/>
      <c r="AX560" s="109"/>
      <c r="AY560" s="109"/>
      <c r="AZ560" s="109"/>
      <c r="BA560" s="109"/>
      <c r="BB560" s="109"/>
      <c r="BC560" s="109"/>
      <c r="BD560" s="109"/>
      <c r="BE560" s="109"/>
      <c r="BF560" s="109"/>
      <c r="BG560" s="109"/>
      <c r="BH560" s="109"/>
      <c r="BI560" s="109"/>
      <c r="BJ560" s="109"/>
      <c r="BK560" s="109"/>
      <c r="BL560" s="109"/>
      <c r="BM560" s="109"/>
      <c r="BN560" s="109"/>
      <c r="BO560" s="109"/>
      <c r="BP560" s="109"/>
      <c r="BQ560" s="109"/>
      <c r="BR560" s="109"/>
      <c r="BS560" s="109"/>
      <c r="BT560" s="109"/>
      <c r="BU560" s="109"/>
      <c r="BV560" s="109"/>
      <c r="BW560" s="109"/>
      <c r="BX560" s="109"/>
      <c r="BY560" s="109"/>
      <c r="BZ560" s="109"/>
      <c r="CA560" s="109"/>
      <c r="CB560" s="109"/>
      <c r="CC560" s="109"/>
      <c r="CD560" s="109"/>
    </row>
    <row r="561" spans="1:82" s="153" customFormat="1">
      <c r="A561" s="109"/>
      <c r="B561" s="109"/>
      <c r="C561" s="109"/>
      <c r="D561" s="109"/>
      <c r="E561" s="109"/>
      <c r="F561" s="103"/>
      <c r="G561" s="103"/>
      <c r="H561" s="109"/>
      <c r="I561" s="109"/>
      <c r="J561" s="109"/>
      <c r="K561" s="109"/>
      <c r="L561" s="109"/>
      <c r="M561" s="109"/>
      <c r="N561" s="149"/>
      <c r="O561" s="109"/>
      <c r="P561" s="152"/>
      <c r="Q561" s="152"/>
      <c r="R561" s="152"/>
      <c r="S561" s="152"/>
      <c r="T561" s="152"/>
      <c r="U561" s="152"/>
      <c r="V561" s="109"/>
      <c r="W561" s="109"/>
      <c r="X561" s="109"/>
      <c r="Y561" s="109"/>
      <c r="Z561" s="109"/>
      <c r="AA561" s="109"/>
      <c r="AB561" s="109"/>
      <c r="AC561" s="109"/>
      <c r="AD561" s="109"/>
      <c r="AE561" s="109"/>
      <c r="AF561" s="109"/>
      <c r="AG561" s="109"/>
      <c r="AH561" s="109"/>
      <c r="AI561" s="109"/>
      <c r="AJ561" s="109"/>
      <c r="AK561" s="109"/>
      <c r="AL561" s="109"/>
      <c r="AM561" s="109"/>
      <c r="AN561" s="109"/>
      <c r="AO561" s="109"/>
      <c r="AP561" s="109"/>
      <c r="AQ561" s="109"/>
      <c r="AR561" s="109"/>
      <c r="AS561" s="109"/>
      <c r="AT561" s="109"/>
      <c r="AU561" s="109"/>
      <c r="AV561" s="109"/>
      <c r="AW561" s="109"/>
      <c r="AX561" s="109"/>
      <c r="AY561" s="109"/>
      <c r="AZ561" s="109"/>
      <c r="BA561" s="109"/>
      <c r="BB561" s="109"/>
      <c r="BC561" s="109"/>
      <c r="BD561" s="109"/>
      <c r="BE561" s="109"/>
      <c r="BF561" s="109"/>
      <c r="BG561" s="109"/>
      <c r="BH561" s="109"/>
      <c r="BI561" s="109"/>
      <c r="BJ561" s="109"/>
      <c r="BK561" s="109"/>
      <c r="BL561" s="109"/>
      <c r="BM561" s="109"/>
      <c r="BN561" s="109"/>
      <c r="BO561" s="109"/>
      <c r="BP561" s="109"/>
      <c r="BQ561" s="109"/>
      <c r="BR561" s="109"/>
      <c r="BS561" s="109"/>
      <c r="BT561" s="109"/>
      <c r="BU561" s="109"/>
      <c r="BV561" s="109"/>
      <c r="BW561" s="109"/>
      <c r="BX561" s="109"/>
      <c r="BY561" s="109"/>
      <c r="BZ561" s="109"/>
      <c r="CA561" s="109"/>
      <c r="CB561" s="109"/>
      <c r="CC561" s="109"/>
      <c r="CD561" s="109"/>
    </row>
    <row r="562" spans="1:82" s="153" customFormat="1">
      <c r="A562" s="109"/>
      <c r="B562" s="109"/>
      <c r="C562" s="109"/>
      <c r="D562" s="109"/>
      <c r="E562" s="109"/>
      <c r="F562" s="103"/>
      <c r="G562" s="103"/>
      <c r="H562" s="109"/>
      <c r="I562" s="109"/>
      <c r="J562" s="109"/>
      <c r="K562" s="109"/>
      <c r="L562" s="109"/>
      <c r="M562" s="109"/>
      <c r="N562" s="149"/>
      <c r="O562" s="109"/>
      <c r="P562" s="152"/>
      <c r="Q562" s="152"/>
      <c r="R562" s="152"/>
      <c r="S562" s="152"/>
      <c r="T562" s="152"/>
      <c r="U562" s="152"/>
      <c r="V562" s="109"/>
      <c r="W562" s="109"/>
      <c r="X562" s="109"/>
      <c r="Y562" s="109"/>
      <c r="Z562" s="109"/>
      <c r="AA562" s="109"/>
      <c r="AB562" s="109"/>
      <c r="AC562" s="109"/>
      <c r="AD562" s="109"/>
      <c r="AE562" s="109"/>
      <c r="AF562" s="109"/>
      <c r="AG562" s="109"/>
      <c r="AH562" s="109"/>
      <c r="AI562" s="109"/>
      <c r="AJ562" s="109"/>
      <c r="AK562" s="109"/>
      <c r="AL562" s="109"/>
      <c r="AM562" s="109"/>
      <c r="AN562" s="109"/>
      <c r="AO562" s="109"/>
      <c r="AP562" s="109"/>
      <c r="AQ562" s="109"/>
      <c r="AR562" s="109"/>
      <c r="AS562" s="109"/>
      <c r="AT562" s="109"/>
      <c r="AU562" s="109"/>
      <c r="AV562" s="109"/>
      <c r="AW562" s="109"/>
      <c r="AX562" s="109"/>
      <c r="AY562" s="109"/>
      <c r="AZ562" s="109"/>
      <c r="BA562" s="109"/>
      <c r="BB562" s="109"/>
      <c r="BC562" s="109"/>
      <c r="BD562" s="109"/>
      <c r="BE562" s="109"/>
      <c r="BF562" s="109"/>
      <c r="BG562" s="109"/>
      <c r="BH562" s="109"/>
      <c r="BI562" s="109"/>
      <c r="BJ562" s="109"/>
      <c r="BK562" s="109"/>
      <c r="BL562" s="109"/>
      <c r="BM562" s="109"/>
      <c r="BN562" s="109"/>
      <c r="BO562" s="109"/>
      <c r="BP562" s="109"/>
      <c r="BQ562" s="109"/>
      <c r="BR562" s="109"/>
      <c r="BS562" s="109"/>
      <c r="BT562" s="109"/>
      <c r="BU562" s="109"/>
      <c r="BV562" s="109"/>
      <c r="BW562" s="109"/>
      <c r="BX562" s="109"/>
      <c r="BY562" s="109"/>
      <c r="BZ562" s="109"/>
      <c r="CA562" s="109"/>
      <c r="CB562" s="109"/>
      <c r="CC562" s="109"/>
      <c r="CD562" s="109"/>
    </row>
    <row r="563" spans="1:82" s="153" customFormat="1">
      <c r="A563" s="109"/>
      <c r="B563" s="109"/>
      <c r="C563" s="109"/>
      <c r="D563" s="109"/>
      <c r="E563" s="109"/>
      <c r="F563" s="103"/>
      <c r="G563" s="103"/>
      <c r="H563" s="109"/>
      <c r="I563" s="109"/>
      <c r="J563" s="109"/>
      <c r="K563" s="109"/>
      <c r="L563" s="109"/>
      <c r="M563" s="109"/>
      <c r="N563" s="149"/>
      <c r="O563" s="109"/>
      <c r="P563" s="152"/>
      <c r="Q563" s="152"/>
      <c r="R563" s="152"/>
      <c r="S563" s="152"/>
      <c r="T563" s="152"/>
      <c r="U563" s="152"/>
      <c r="V563" s="109"/>
      <c r="W563" s="109"/>
      <c r="X563" s="109"/>
      <c r="Y563" s="109"/>
      <c r="Z563" s="109"/>
      <c r="AA563" s="109"/>
      <c r="AB563" s="109"/>
      <c r="AC563" s="109"/>
      <c r="AD563" s="109"/>
      <c r="AE563" s="109"/>
      <c r="AF563" s="109"/>
      <c r="AG563" s="109"/>
      <c r="AH563" s="109"/>
      <c r="AI563" s="109"/>
      <c r="AJ563" s="109"/>
      <c r="AK563" s="109"/>
      <c r="AL563" s="109"/>
      <c r="AM563" s="109"/>
      <c r="AN563" s="109"/>
      <c r="AO563" s="109"/>
      <c r="AP563" s="109"/>
      <c r="AQ563" s="109"/>
      <c r="AR563" s="109"/>
      <c r="AS563" s="109"/>
      <c r="AT563" s="109"/>
      <c r="AU563" s="109"/>
      <c r="AV563" s="109"/>
      <c r="AW563" s="109"/>
      <c r="AX563" s="109"/>
      <c r="AY563" s="109"/>
      <c r="AZ563" s="109"/>
      <c r="BA563" s="109"/>
      <c r="BB563" s="109"/>
      <c r="BC563" s="109"/>
      <c r="BD563" s="109"/>
      <c r="BE563" s="109"/>
      <c r="BF563" s="109"/>
      <c r="BG563" s="109"/>
      <c r="BH563" s="109"/>
      <c r="BI563" s="109"/>
      <c r="BJ563" s="109"/>
      <c r="BK563" s="109"/>
      <c r="BL563" s="109"/>
      <c r="BM563" s="109"/>
      <c r="BN563" s="109"/>
      <c r="BO563" s="109"/>
      <c r="BP563" s="109"/>
      <c r="BQ563" s="109"/>
      <c r="BR563" s="109"/>
      <c r="BS563" s="109"/>
      <c r="BT563" s="109"/>
      <c r="BU563" s="109"/>
      <c r="BV563" s="109"/>
      <c r="BW563" s="109"/>
      <c r="BX563" s="109"/>
      <c r="BY563" s="109"/>
      <c r="BZ563" s="109"/>
      <c r="CA563" s="109"/>
      <c r="CB563" s="109"/>
      <c r="CC563" s="109"/>
      <c r="CD563" s="109"/>
    </row>
    <row r="564" spans="1:82" s="153" customFormat="1">
      <c r="A564" s="109"/>
      <c r="B564" s="109"/>
      <c r="C564" s="109"/>
      <c r="D564" s="109"/>
      <c r="E564" s="109"/>
      <c r="F564" s="103"/>
      <c r="G564" s="103"/>
      <c r="H564" s="109"/>
      <c r="I564" s="109"/>
      <c r="J564" s="109"/>
      <c r="K564" s="109"/>
      <c r="L564" s="109"/>
      <c r="M564" s="109"/>
      <c r="N564" s="149"/>
      <c r="O564" s="109"/>
      <c r="P564" s="152"/>
      <c r="Q564" s="152"/>
      <c r="R564" s="152"/>
      <c r="S564" s="152"/>
      <c r="T564" s="152"/>
      <c r="U564" s="152"/>
      <c r="V564" s="109"/>
      <c r="W564" s="109"/>
      <c r="X564" s="109"/>
      <c r="Y564" s="109"/>
      <c r="Z564" s="109"/>
      <c r="AA564" s="109"/>
      <c r="AB564" s="109"/>
      <c r="AC564" s="109"/>
      <c r="AD564" s="109"/>
      <c r="AE564" s="109"/>
      <c r="AF564" s="109"/>
      <c r="AG564" s="109"/>
      <c r="AH564" s="109"/>
      <c r="AI564" s="109"/>
      <c r="AJ564" s="109"/>
      <c r="AK564" s="109"/>
      <c r="AL564" s="109"/>
      <c r="AM564" s="109"/>
      <c r="AN564" s="109"/>
      <c r="AO564" s="109"/>
      <c r="AP564" s="109"/>
      <c r="AQ564" s="109"/>
      <c r="AR564" s="109"/>
      <c r="AS564" s="109"/>
      <c r="AT564" s="109"/>
      <c r="AU564" s="109"/>
      <c r="AV564" s="109"/>
      <c r="AW564" s="109"/>
      <c r="AX564" s="109"/>
      <c r="AY564" s="109"/>
      <c r="AZ564" s="109"/>
      <c r="BA564" s="109"/>
      <c r="BB564" s="109"/>
      <c r="BC564" s="109"/>
      <c r="BD564" s="109"/>
      <c r="BE564" s="109"/>
      <c r="BF564" s="109"/>
      <c r="BG564" s="109"/>
      <c r="BH564" s="109"/>
      <c r="BI564" s="109"/>
      <c r="BJ564" s="109"/>
      <c r="BK564" s="109"/>
      <c r="BL564" s="109"/>
      <c r="BM564" s="109"/>
      <c r="BN564" s="109"/>
      <c r="BO564" s="109"/>
      <c r="BP564" s="109"/>
      <c r="BQ564" s="109"/>
      <c r="BR564" s="109"/>
      <c r="BS564" s="109"/>
      <c r="BT564" s="109"/>
      <c r="BU564" s="109"/>
      <c r="BV564" s="109"/>
      <c r="BW564" s="109"/>
      <c r="BX564" s="109"/>
      <c r="BY564" s="109"/>
      <c r="BZ564" s="109"/>
      <c r="CA564" s="109"/>
      <c r="CB564" s="109"/>
      <c r="CC564" s="109"/>
      <c r="CD564" s="109"/>
    </row>
    <row r="565" spans="1:82" s="153" customFormat="1">
      <c r="A565" s="109"/>
      <c r="B565" s="109"/>
      <c r="C565" s="109"/>
      <c r="D565" s="109"/>
      <c r="E565" s="109"/>
      <c r="F565" s="103"/>
      <c r="G565" s="103"/>
      <c r="H565" s="109"/>
      <c r="I565" s="109"/>
      <c r="J565" s="109"/>
      <c r="K565" s="109"/>
      <c r="L565" s="109"/>
      <c r="M565" s="109"/>
      <c r="N565" s="149"/>
      <c r="O565" s="109"/>
      <c r="P565" s="152"/>
      <c r="Q565" s="152"/>
      <c r="R565" s="152"/>
      <c r="S565" s="152"/>
      <c r="T565" s="152"/>
      <c r="U565" s="152"/>
      <c r="V565" s="109"/>
      <c r="W565" s="109"/>
      <c r="X565" s="109"/>
      <c r="Y565" s="109"/>
      <c r="Z565" s="109"/>
      <c r="AA565" s="109"/>
      <c r="AB565" s="109"/>
      <c r="AC565" s="109"/>
      <c r="AD565" s="109"/>
      <c r="AE565" s="109"/>
      <c r="AF565" s="109"/>
      <c r="AG565" s="109"/>
      <c r="AH565" s="109"/>
      <c r="AI565" s="109"/>
      <c r="AJ565" s="109"/>
      <c r="AK565" s="109"/>
      <c r="AL565" s="109"/>
      <c r="AM565" s="109"/>
      <c r="AN565" s="109"/>
      <c r="AO565" s="109"/>
      <c r="AP565" s="109"/>
      <c r="AQ565" s="109"/>
      <c r="AR565" s="109"/>
      <c r="AS565" s="109"/>
      <c r="AT565" s="109"/>
      <c r="AU565" s="109"/>
      <c r="AV565" s="109"/>
      <c r="AW565" s="109"/>
      <c r="AX565" s="109"/>
      <c r="AY565" s="109"/>
      <c r="AZ565" s="109"/>
      <c r="BA565" s="109"/>
      <c r="BB565" s="109"/>
      <c r="BC565" s="109"/>
      <c r="BD565" s="109"/>
      <c r="BE565" s="109"/>
      <c r="BF565" s="109"/>
      <c r="BG565" s="109"/>
      <c r="BH565" s="109"/>
      <c r="BI565" s="109"/>
      <c r="BJ565" s="109"/>
      <c r="BK565" s="109"/>
      <c r="BL565" s="109"/>
      <c r="BM565" s="109"/>
      <c r="BN565" s="109"/>
      <c r="BO565" s="109"/>
      <c r="BP565" s="109"/>
      <c r="BQ565" s="109"/>
      <c r="BR565" s="109"/>
      <c r="BS565" s="109"/>
      <c r="BT565" s="109"/>
      <c r="BU565" s="109"/>
      <c r="BV565" s="109"/>
      <c r="BW565" s="109"/>
      <c r="BX565" s="109"/>
      <c r="BY565" s="109"/>
      <c r="BZ565" s="109"/>
      <c r="CA565" s="109"/>
      <c r="CB565" s="109"/>
      <c r="CC565" s="109"/>
      <c r="CD565" s="109"/>
    </row>
    <row r="566" spans="1:82" s="153" customFormat="1">
      <c r="A566" s="109"/>
      <c r="B566" s="109"/>
      <c r="C566" s="109"/>
      <c r="D566" s="109"/>
      <c r="E566" s="109"/>
      <c r="F566" s="103"/>
      <c r="G566" s="103"/>
      <c r="H566" s="109"/>
      <c r="I566" s="109"/>
      <c r="J566" s="109"/>
      <c r="K566" s="109"/>
      <c r="L566" s="109"/>
      <c r="M566" s="109"/>
      <c r="N566" s="149"/>
      <c r="O566" s="109"/>
      <c r="P566" s="152"/>
      <c r="Q566" s="152"/>
      <c r="R566" s="152"/>
      <c r="S566" s="152"/>
      <c r="T566" s="152"/>
      <c r="U566" s="152"/>
      <c r="V566" s="109"/>
      <c r="W566" s="109"/>
      <c r="X566" s="109"/>
      <c r="Y566" s="109"/>
      <c r="Z566" s="109"/>
      <c r="AA566" s="109"/>
      <c r="AB566" s="109"/>
      <c r="AC566" s="109"/>
      <c r="AD566" s="109"/>
      <c r="AE566" s="109"/>
      <c r="AF566" s="109"/>
      <c r="AG566" s="109"/>
      <c r="AH566" s="109"/>
      <c r="AI566" s="109"/>
      <c r="AJ566" s="109"/>
      <c r="AK566" s="109"/>
      <c r="AL566" s="109"/>
      <c r="AM566" s="109"/>
      <c r="AN566" s="109"/>
      <c r="AO566" s="109"/>
      <c r="AP566" s="109"/>
      <c r="AQ566" s="109"/>
      <c r="AR566" s="109"/>
      <c r="AS566" s="109"/>
      <c r="AT566" s="109"/>
      <c r="AU566" s="109"/>
      <c r="AV566" s="109"/>
      <c r="AW566" s="109"/>
      <c r="AX566" s="109"/>
      <c r="AY566" s="109"/>
      <c r="AZ566" s="109"/>
      <c r="BA566" s="109"/>
      <c r="BB566" s="109"/>
      <c r="BC566" s="109"/>
      <c r="BD566" s="109"/>
      <c r="BE566" s="109"/>
      <c r="BF566" s="109"/>
      <c r="BG566" s="109"/>
      <c r="BH566" s="109"/>
      <c r="BI566" s="109"/>
      <c r="BJ566" s="109"/>
      <c r="BK566" s="109"/>
      <c r="BL566" s="109"/>
      <c r="BM566" s="109"/>
      <c r="BN566" s="109"/>
      <c r="BO566" s="109"/>
      <c r="BP566" s="109"/>
      <c r="BQ566" s="109"/>
      <c r="BR566" s="109"/>
      <c r="BS566" s="109"/>
      <c r="BT566" s="109"/>
      <c r="BU566" s="109"/>
      <c r="BV566" s="109"/>
      <c r="BW566" s="109"/>
      <c r="BX566" s="109"/>
      <c r="BY566" s="109"/>
      <c r="BZ566" s="109"/>
      <c r="CA566" s="109"/>
      <c r="CB566" s="109"/>
      <c r="CC566" s="109"/>
      <c r="CD566" s="109"/>
    </row>
    <row r="567" spans="1:82" s="153" customFormat="1">
      <c r="A567" s="109"/>
      <c r="B567" s="109"/>
      <c r="C567" s="109"/>
      <c r="D567" s="109"/>
      <c r="E567" s="109"/>
      <c r="F567" s="103"/>
      <c r="G567" s="103"/>
      <c r="H567" s="109"/>
      <c r="I567" s="109"/>
      <c r="J567" s="109"/>
      <c r="K567" s="109"/>
      <c r="L567" s="109"/>
      <c r="M567" s="109"/>
      <c r="N567" s="149"/>
      <c r="O567" s="109"/>
      <c r="P567" s="152"/>
      <c r="Q567" s="152"/>
      <c r="R567" s="152"/>
      <c r="S567" s="152"/>
      <c r="T567" s="152"/>
      <c r="U567" s="152"/>
      <c r="V567" s="109"/>
      <c r="W567" s="109"/>
      <c r="X567" s="109"/>
      <c r="Y567" s="109"/>
      <c r="Z567" s="109"/>
      <c r="AA567" s="109"/>
      <c r="AB567" s="109"/>
      <c r="AC567" s="109"/>
      <c r="AD567" s="109"/>
      <c r="AE567" s="109"/>
      <c r="AF567" s="109"/>
      <c r="AG567" s="109"/>
      <c r="AH567" s="109"/>
      <c r="AI567" s="109"/>
      <c r="AJ567" s="109"/>
      <c r="AK567" s="109"/>
      <c r="AL567" s="109"/>
      <c r="AM567" s="109"/>
      <c r="AN567" s="109"/>
      <c r="AO567" s="109"/>
      <c r="AP567" s="109"/>
      <c r="AQ567" s="109"/>
      <c r="AR567" s="109"/>
      <c r="AS567" s="109"/>
      <c r="AT567" s="109"/>
      <c r="AU567" s="109"/>
      <c r="AV567" s="109"/>
      <c r="AW567" s="109"/>
      <c r="AX567" s="109"/>
      <c r="AY567" s="109"/>
      <c r="AZ567" s="109"/>
      <c r="BA567" s="109"/>
      <c r="BB567" s="109"/>
      <c r="BC567" s="109"/>
      <c r="BD567" s="109"/>
      <c r="BE567" s="109"/>
      <c r="BF567" s="109"/>
      <c r="BG567" s="109"/>
      <c r="BH567" s="109"/>
      <c r="BI567" s="109"/>
      <c r="BJ567" s="109"/>
      <c r="BK567" s="109"/>
      <c r="BL567" s="109"/>
      <c r="BM567" s="109"/>
      <c r="BN567" s="109"/>
      <c r="BO567" s="109"/>
      <c r="BP567" s="109"/>
      <c r="BQ567" s="109"/>
      <c r="BR567" s="109"/>
      <c r="BS567" s="109"/>
      <c r="BT567" s="109"/>
      <c r="BU567" s="109"/>
      <c r="BV567" s="109"/>
      <c r="BW567" s="109"/>
      <c r="BX567" s="109"/>
      <c r="BY567" s="109"/>
      <c r="BZ567" s="109"/>
      <c r="CA567" s="109"/>
      <c r="CB567" s="109"/>
      <c r="CC567" s="109"/>
      <c r="CD567" s="109"/>
    </row>
    <row r="568" spans="1:82" s="153" customFormat="1">
      <c r="A568" s="109"/>
      <c r="B568" s="109"/>
      <c r="C568" s="109"/>
      <c r="D568" s="109"/>
      <c r="E568" s="109"/>
      <c r="F568" s="103"/>
      <c r="G568" s="103"/>
      <c r="H568" s="109"/>
      <c r="I568" s="109"/>
      <c r="J568" s="109"/>
      <c r="K568" s="109"/>
      <c r="L568" s="109"/>
      <c r="M568" s="109"/>
      <c r="N568" s="149"/>
      <c r="O568" s="109"/>
      <c r="P568" s="152"/>
      <c r="Q568" s="152"/>
      <c r="R568" s="152"/>
      <c r="S568" s="152"/>
      <c r="T568" s="152"/>
      <c r="U568" s="152"/>
      <c r="V568" s="109"/>
      <c r="W568" s="109"/>
      <c r="X568" s="109"/>
      <c r="Y568" s="109"/>
      <c r="Z568" s="109"/>
      <c r="AA568" s="109"/>
      <c r="AB568" s="109"/>
      <c r="AC568" s="109"/>
      <c r="AD568" s="109"/>
      <c r="AE568" s="109"/>
      <c r="AF568" s="109"/>
      <c r="AG568" s="109"/>
      <c r="AH568" s="109"/>
      <c r="AI568" s="109"/>
      <c r="AJ568" s="109"/>
      <c r="AK568" s="109"/>
      <c r="AL568" s="109"/>
      <c r="AM568" s="109"/>
      <c r="AN568" s="109"/>
      <c r="AO568" s="109"/>
      <c r="AP568" s="109"/>
      <c r="AQ568" s="109"/>
      <c r="AR568" s="109"/>
      <c r="AS568" s="109"/>
      <c r="AT568" s="109"/>
      <c r="AU568" s="109"/>
      <c r="AV568" s="109"/>
      <c r="AW568" s="109"/>
      <c r="AX568" s="109"/>
      <c r="AY568" s="109"/>
      <c r="AZ568" s="109"/>
      <c r="BA568" s="109"/>
      <c r="BB568" s="109"/>
      <c r="BC568" s="109"/>
      <c r="BD568" s="109"/>
      <c r="BE568" s="109"/>
      <c r="BF568" s="109"/>
      <c r="BG568" s="109"/>
      <c r="BH568" s="109"/>
      <c r="BI568" s="109"/>
      <c r="BJ568" s="109"/>
      <c r="BK568" s="109"/>
      <c r="BL568" s="109"/>
      <c r="BM568" s="109"/>
      <c r="BN568" s="109"/>
      <c r="BO568" s="109"/>
      <c r="BP568" s="109"/>
      <c r="BQ568" s="109"/>
      <c r="BR568" s="109"/>
      <c r="BS568" s="109"/>
      <c r="BT568" s="109"/>
      <c r="BU568" s="109"/>
      <c r="BV568" s="109"/>
      <c r="BW568" s="109"/>
      <c r="BX568" s="109"/>
      <c r="BY568" s="109"/>
      <c r="BZ568" s="109"/>
      <c r="CA568" s="109"/>
      <c r="CB568" s="109"/>
      <c r="CC568" s="109"/>
      <c r="CD568" s="109"/>
    </row>
    <row r="569" spans="1:82" s="153" customFormat="1">
      <c r="A569" s="109"/>
      <c r="B569" s="109"/>
      <c r="C569" s="109"/>
      <c r="D569" s="109"/>
      <c r="E569" s="109"/>
      <c r="F569" s="103"/>
      <c r="G569" s="103"/>
      <c r="H569" s="109"/>
      <c r="I569" s="109"/>
      <c r="J569" s="109"/>
      <c r="K569" s="109"/>
      <c r="L569" s="109"/>
      <c r="M569" s="109"/>
      <c r="N569" s="149"/>
      <c r="O569" s="109"/>
      <c r="P569" s="152"/>
      <c r="Q569" s="152"/>
      <c r="R569" s="152"/>
      <c r="S569" s="152"/>
      <c r="T569" s="152"/>
      <c r="U569" s="152"/>
      <c r="V569" s="109"/>
      <c r="W569" s="109"/>
      <c r="X569" s="109"/>
      <c r="Y569" s="109"/>
      <c r="Z569" s="109"/>
      <c r="AA569" s="109"/>
      <c r="AB569" s="109"/>
      <c r="AC569" s="109"/>
      <c r="AD569" s="109"/>
      <c r="AE569" s="109"/>
      <c r="AF569" s="109"/>
      <c r="AG569" s="109"/>
      <c r="AH569" s="109"/>
      <c r="AI569" s="109"/>
      <c r="AJ569" s="109"/>
      <c r="AK569" s="109"/>
      <c r="AL569" s="109"/>
      <c r="AM569" s="109"/>
      <c r="AN569" s="109"/>
      <c r="AO569" s="109"/>
      <c r="AP569" s="109"/>
      <c r="AQ569" s="109"/>
      <c r="AR569" s="109"/>
      <c r="AS569" s="109"/>
      <c r="AT569" s="109"/>
      <c r="AU569" s="109"/>
      <c r="AV569" s="109"/>
      <c r="AW569" s="109"/>
      <c r="AX569" s="109"/>
      <c r="AY569" s="109"/>
      <c r="AZ569" s="109"/>
      <c r="BA569" s="109"/>
      <c r="BB569" s="109"/>
      <c r="BC569" s="109"/>
      <c r="BD569" s="109"/>
      <c r="BE569" s="109"/>
      <c r="BF569" s="109"/>
      <c r="BG569" s="109"/>
      <c r="BH569" s="109"/>
      <c r="BI569" s="109"/>
      <c r="BJ569" s="109"/>
      <c r="BK569" s="109"/>
      <c r="BL569" s="109"/>
      <c r="BM569" s="109"/>
      <c r="BN569" s="109"/>
      <c r="BO569" s="109"/>
      <c r="BP569" s="109"/>
      <c r="BQ569" s="109"/>
      <c r="BR569" s="109"/>
      <c r="BS569" s="109"/>
      <c r="BT569" s="109"/>
      <c r="BU569" s="109"/>
      <c r="BV569" s="109"/>
      <c r="BW569" s="109"/>
      <c r="BX569" s="109"/>
      <c r="BY569" s="109"/>
      <c r="BZ569" s="109"/>
      <c r="CA569" s="109"/>
      <c r="CB569" s="109"/>
      <c r="CC569" s="109"/>
      <c r="CD569" s="109"/>
    </row>
    <row r="570" spans="1:82" s="153" customFormat="1">
      <c r="A570" s="109"/>
      <c r="B570" s="109"/>
      <c r="C570" s="109"/>
      <c r="D570" s="109"/>
      <c r="E570" s="109"/>
      <c r="F570" s="103"/>
      <c r="G570" s="103"/>
      <c r="H570" s="109"/>
      <c r="I570" s="109"/>
      <c r="J570" s="109"/>
      <c r="K570" s="109"/>
      <c r="L570" s="109"/>
      <c r="M570" s="109"/>
      <c r="N570" s="149"/>
      <c r="O570" s="109"/>
      <c r="P570" s="152"/>
      <c r="Q570" s="152"/>
      <c r="R570" s="152"/>
      <c r="S570" s="152"/>
      <c r="T570" s="152"/>
      <c r="U570" s="152"/>
      <c r="V570" s="109"/>
      <c r="W570" s="109"/>
      <c r="X570" s="109"/>
      <c r="Y570" s="109"/>
      <c r="Z570" s="109"/>
      <c r="AA570" s="109"/>
      <c r="AB570" s="109"/>
      <c r="AC570" s="109"/>
      <c r="AD570" s="109"/>
      <c r="AE570" s="109"/>
      <c r="AF570" s="109"/>
      <c r="AG570" s="109"/>
      <c r="AH570" s="109"/>
      <c r="AI570" s="109"/>
      <c r="AJ570" s="109"/>
      <c r="AK570" s="109"/>
      <c r="AL570" s="109"/>
      <c r="AM570" s="109"/>
      <c r="AN570" s="109"/>
      <c r="AO570" s="109"/>
      <c r="AP570" s="109"/>
      <c r="AQ570" s="109"/>
      <c r="AR570" s="109"/>
      <c r="AS570" s="109"/>
      <c r="AT570" s="109"/>
      <c r="AU570" s="109"/>
      <c r="AV570" s="109"/>
      <c r="AW570" s="109"/>
      <c r="AX570" s="109"/>
      <c r="AY570" s="109"/>
      <c r="AZ570" s="109"/>
      <c r="BA570" s="109"/>
      <c r="BB570" s="109"/>
      <c r="BC570" s="109"/>
      <c r="BD570" s="109"/>
      <c r="BE570" s="109"/>
      <c r="BF570" s="109"/>
      <c r="BG570" s="109"/>
      <c r="BH570" s="109"/>
      <c r="BI570" s="109"/>
      <c r="BJ570" s="109"/>
      <c r="BK570" s="109"/>
      <c r="BL570" s="109"/>
      <c r="BM570" s="109"/>
      <c r="BN570" s="109"/>
      <c r="BO570" s="109"/>
      <c r="BP570" s="109"/>
      <c r="BQ570" s="109"/>
      <c r="BR570" s="109"/>
      <c r="BS570" s="109"/>
      <c r="BT570" s="109"/>
      <c r="BU570" s="109"/>
      <c r="BV570" s="109"/>
      <c r="BW570" s="109"/>
      <c r="BX570" s="109"/>
      <c r="BY570" s="109"/>
      <c r="BZ570" s="109"/>
      <c r="CA570" s="109"/>
      <c r="CB570" s="109"/>
      <c r="CC570" s="109"/>
      <c r="CD570" s="109"/>
    </row>
    <row r="571" spans="1:82" s="153" customFormat="1">
      <c r="A571" s="109"/>
      <c r="B571" s="109"/>
      <c r="C571" s="109"/>
      <c r="D571" s="109"/>
      <c r="E571" s="109"/>
      <c r="F571" s="103"/>
      <c r="G571" s="103"/>
      <c r="H571" s="109"/>
      <c r="I571" s="109"/>
      <c r="J571" s="109"/>
      <c r="K571" s="109"/>
      <c r="L571" s="109"/>
      <c r="M571" s="109"/>
      <c r="N571" s="149"/>
      <c r="O571" s="109"/>
      <c r="P571" s="152"/>
      <c r="Q571" s="152"/>
      <c r="R571" s="152"/>
      <c r="S571" s="152"/>
      <c r="T571" s="152"/>
      <c r="U571" s="152"/>
      <c r="V571" s="109"/>
      <c r="W571" s="109"/>
      <c r="X571" s="109"/>
      <c r="Y571" s="109"/>
      <c r="Z571" s="109"/>
      <c r="AA571" s="109"/>
      <c r="AB571" s="109"/>
      <c r="AC571" s="109"/>
      <c r="AD571" s="109"/>
      <c r="AE571" s="109"/>
      <c r="AF571" s="109"/>
      <c r="AG571" s="109"/>
      <c r="AH571" s="109"/>
      <c r="AI571" s="109"/>
      <c r="AJ571" s="109"/>
      <c r="AK571" s="109"/>
      <c r="AL571" s="109"/>
      <c r="AM571" s="109"/>
      <c r="AN571" s="109"/>
      <c r="AO571" s="109"/>
      <c r="AP571" s="109"/>
      <c r="AQ571" s="109"/>
      <c r="AR571" s="109"/>
      <c r="AS571" s="109"/>
      <c r="AT571" s="109"/>
      <c r="AU571" s="109"/>
      <c r="AV571" s="109"/>
      <c r="AW571" s="109"/>
      <c r="AX571" s="109"/>
      <c r="AY571" s="109"/>
      <c r="AZ571" s="109"/>
      <c r="BA571" s="109"/>
      <c r="BB571" s="109"/>
      <c r="BC571" s="109"/>
      <c r="BD571" s="109"/>
      <c r="BE571" s="109"/>
      <c r="BF571" s="109"/>
      <c r="BG571" s="109"/>
      <c r="BH571" s="109"/>
      <c r="BI571" s="109"/>
      <c r="BJ571" s="109"/>
      <c r="BK571" s="109"/>
      <c r="BL571" s="109"/>
      <c r="BM571" s="109"/>
      <c r="BN571" s="109"/>
      <c r="BO571" s="109"/>
      <c r="BP571" s="109"/>
      <c r="BQ571" s="109"/>
      <c r="BR571" s="109"/>
      <c r="BS571" s="109"/>
      <c r="BT571" s="109"/>
      <c r="BU571" s="109"/>
      <c r="BV571" s="109"/>
      <c r="BW571" s="109"/>
      <c r="BX571" s="109"/>
      <c r="BY571" s="109"/>
      <c r="BZ571" s="109"/>
      <c r="CA571" s="109"/>
      <c r="CB571" s="109"/>
      <c r="CC571" s="109"/>
      <c r="CD571" s="109"/>
    </row>
    <row r="572" spans="1:82" s="153" customFormat="1">
      <c r="A572" s="109"/>
      <c r="B572" s="109"/>
      <c r="C572" s="109"/>
      <c r="D572" s="109"/>
      <c r="E572" s="109"/>
      <c r="F572" s="103"/>
      <c r="G572" s="103"/>
      <c r="H572" s="109"/>
      <c r="I572" s="109"/>
      <c r="J572" s="109"/>
      <c r="K572" s="109"/>
      <c r="L572" s="109"/>
      <c r="M572" s="109"/>
      <c r="N572" s="149"/>
      <c r="O572" s="109"/>
      <c r="P572" s="152"/>
      <c r="Q572" s="152"/>
      <c r="R572" s="152"/>
      <c r="S572" s="152"/>
      <c r="T572" s="152"/>
      <c r="U572" s="152"/>
      <c r="V572" s="109"/>
      <c r="W572" s="109"/>
      <c r="X572" s="109"/>
      <c r="Y572" s="109"/>
      <c r="Z572" s="109"/>
      <c r="AA572" s="109"/>
      <c r="AB572" s="109"/>
      <c r="AC572" s="109"/>
      <c r="AD572" s="109"/>
      <c r="AE572" s="109"/>
      <c r="AF572" s="109"/>
      <c r="AG572" s="109"/>
      <c r="AH572" s="109"/>
      <c r="AI572" s="109"/>
      <c r="AJ572" s="109"/>
      <c r="AK572" s="109"/>
      <c r="AL572" s="109"/>
      <c r="AM572" s="109"/>
      <c r="AN572" s="109"/>
      <c r="AO572" s="109"/>
      <c r="AP572" s="109"/>
      <c r="AQ572" s="109"/>
      <c r="AR572" s="109"/>
      <c r="AS572" s="109"/>
      <c r="AT572" s="109"/>
      <c r="AU572" s="109"/>
      <c r="AV572" s="109"/>
      <c r="AW572" s="109"/>
      <c r="AX572" s="109"/>
      <c r="AY572" s="109"/>
      <c r="AZ572" s="109"/>
      <c r="BA572" s="109"/>
      <c r="BB572" s="109"/>
      <c r="BC572" s="109"/>
      <c r="BD572" s="109"/>
      <c r="BE572" s="109"/>
      <c r="BF572" s="109"/>
      <c r="BG572" s="109"/>
      <c r="BH572" s="109"/>
      <c r="BI572" s="109"/>
      <c r="BJ572" s="109"/>
      <c r="BK572" s="109"/>
      <c r="BL572" s="109"/>
      <c r="BM572" s="109"/>
      <c r="BN572" s="109"/>
      <c r="BO572" s="109"/>
      <c r="BP572" s="109"/>
      <c r="BQ572" s="109"/>
      <c r="BR572" s="109"/>
      <c r="BS572" s="109"/>
      <c r="BT572" s="109"/>
      <c r="BU572" s="109"/>
      <c r="BV572" s="109"/>
      <c r="BW572" s="109"/>
      <c r="BX572" s="109"/>
      <c r="BY572" s="109"/>
      <c r="BZ572" s="109"/>
      <c r="CA572" s="109"/>
      <c r="CB572" s="109"/>
      <c r="CC572" s="109"/>
      <c r="CD572" s="109"/>
    </row>
    <row r="573" spans="1:82" s="153" customFormat="1">
      <c r="A573" s="109"/>
      <c r="B573" s="109"/>
      <c r="C573" s="109"/>
      <c r="D573" s="109"/>
      <c r="E573" s="109"/>
      <c r="F573" s="103"/>
      <c r="G573" s="103"/>
      <c r="H573" s="109"/>
      <c r="I573" s="109"/>
      <c r="J573" s="109"/>
      <c r="K573" s="109"/>
      <c r="L573" s="109"/>
      <c r="M573" s="109"/>
      <c r="N573" s="149"/>
      <c r="O573" s="109"/>
      <c r="P573" s="152"/>
      <c r="Q573" s="152"/>
      <c r="R573" s="152"/>
      <c r="S573" s="152"/>
      <c r="T573" s="152"/>
      <c r="U573" s="152"/>
      <c r="V573" s="109"/>
      <c r="W573" s="109"/>
      <c r="X573" s="109"/>
      <c r="Y573" s="109"/>
      <c r="Z573" s="109"/>
      <c r="AA573" s="109"/>
      <c r="AB573" s="109"/>
      <c r="AC573" s="109"/>
      <c r="AD573" s="109"/>
      <c r="AE573" s="109"/>
      <c r="AF573" s="109"/>
      <c r="AG573" s="109"/>
      <c r="AH573" s="109"/>
      <c r="AI573" s="109"/>
      <c r="AJ573" s="109"/>
      <c r="AK573" s="109"/>
      <c r="AL573" s="109"/>
      <c r="AM573" s="109"/>
      <c r="AN573" s="109"/>
      <c r="AO573" s="109"/>
      <c r="AP573" s="109"/>
      <c r="AQ573" s="109"/>
      <c r="AR573" s="109"/>
      <c r="AS573" s="109"/>
      <c r="AT573" s="109"/>
      <c r="AU573" s="109"/>
      <c r="AV573" s="109"/>
      <c r="AW573" s="109"/>
      <c r="AX573" s="109"/>
      <c r="AY573" s="109"/>
      <c r="AZ573" s="109"/>
      <c r="BA573" s="109"/>
      <c r="BB573" s="109"/>
      <c r="BC573" s="109"/>
      <c r="BD573" s="109"/>
      <c r="BE573" s="109"/>
      <c r="BF573" s="109"/>
      <c r="BG573" s="109"/>
      <c r="BH573" s="109"/>
      <c r="BI573" s="109"/>
      <c r="BJ573" s="109"/>
      <c r="BK573" s="109"/>
      <c r="BL573" s="109"/>
      <c r="BM573" s="109"/>
      <c r="BN573" s="109"/>
      <c r="BO573" s="109"/>
      <c r="BP573" s="109"/>
      <c r="BQ573" s="109"/>
      <c r="BR573" s="109"/>
      <c r="BS573" s="109"/>
      <c r="BT573" s="109"/>
      <c r="BU573" s="109"/>
      <c r="BV573" s="109"/>
      <c r="BW573" s="109"/>
      <c r="BX573" s="109"/>
      <c r="BY573" s="109"/>
      <c r="BZ573" s="109"/>
      <c r="CA573" s="109"/>
      <c r="CB573" s="109"/>
      <c r="CC573" s="109"/>
      <c r="CD573" s="109"/>
    </row>
    <row r="574" spans="1:82" s="153" customFormat="1">
      <c r="A574" s="109"/>
      <c r="B574" s="109"/>
      <c r="C574" s="109"/>
      <c r="D574" s="109"/>
      <c r="E574" s="109"/>
      <c r="F574" s="103"/>
      <c r="G574" s="103"/>
      <c r="H574" s="109"/>
      <c r="I574" s="109"/>
      <c r="J574" s="109"/>
      <c r="K574" s="109"/>
      <c r="L574" s="109"/>
      <c r="M574" s="109"/>
      <c r="N574" s="149"/>
      <c r="O574" s="109"/>
      <c r="P574" s="152"/>
      <c r="Q574" s="152"/>
      <c r="R574" s="152"/>
      <c r="S574" s="152"/>
      <c r="T574" s="152"/>
      <c r="U574" s="152"/>
      <c r="V574" s="109"/>
      <c r="W574" s="109"/>
      <c r="X574" s="109"/>
      <c r="Y574" s="109"/>
      <c r="Z574" s="109"/>
      <c r="AA574" s="109"/>
      <c r="AB574" s="109"/>
      <c r="AC574" s="109"/>
      <c r="AD574" s="109"/>
      <c r="AE574" s="109"/>
      <c r="AF574" s="109"/>
      <c r="AG574" s="109"/>
      <c r="AH574" s="109"/>
      <c r="AI574" s="109"/>
      <c r="AJ574" s="109"/>
      <c r="AK574" s="109"/>
      <c r="AL574" s="109"/>
      <c r="AM574" s="109"/>
      <c r="AN574" s="109"/>
      <c r="AO574" s="109"/>
      <c r="AP574" s="109"/>
      <c r="AQ574" s="109"/>
      <c r="AR574" s="109"/>
      <c r="AS574" s="109"/>
      <c r="AT574" s="109"/>
      <c r="AU574" s="109"/>
      <c r="AV574" s="109"/>
      <c r="AW574" s="109"/>
      <c r="AX574" s="109"/>
      <c r="AY574" s="109"/>
      <c r="AZ574" s="109"/>
      <c r="BA574" s="109"/>
      <c r="BB574" s="109"/>
      <c r="BC574" s="109"/>
      <c r="BD574" s="109"/>
      <c r="BE574" s="109"/>
      <c r="BF574" s="109"/>
      <c r="BG574" s="109"/>
      <c r="BH574" s="109"/>
      <c r="BI574" s="109"/>
      <c r="BJ574" s="109"/>
      <c r="BK574" s="109"/>
      <c r="BL574" s="109"/>
      <c r="BM574" s="109"/>
      <c r="BN574" s="109"/>
      <c r="BO574" s="109"/>
      <c r="BP574" s="109"/>
      <c r="BQ574" s="109"/>
      <c r="BR574" s="109"/>
      <c r="BS574" s="109"/>
      <c r="BT574" s="109"/>
      <c r="BU574" s="109"/>
      <c r="BV574" s="109"/>
      <c r="BW574" s="109"/>
      <c r="BX574" s="109"/>
      <c r="BY574" s="109"/>
      <c r="BZ574" s="109"/>
      <c r="CA574" s="109"/>
      <c r="CB574" s="109"/>
      <c r="CC574" s="109"/>
      <c r="CD574" s="109"/>
    </row>
    <row r="575" spans="1:82" s="153" customFormat="1">
      <c r="A575" s="109"/>
      <c r="B575" s="109"/>
      <c r="C575" s="109"/>
      <c r="D575" s="109"/>
      <c r="E575" s="109"/>
      <c r="F575" s="103"/>
      <c r="G575" s="103"/>
      <c r="H575" s="109"/>
      <c r="I575" s="109"/>
      <c r="J575" s="109"/>
      <c r="K575" s="109"/>
      <c r="L575" s="109"/>
      <c r="M575" s="109"/>
      <c r="N575" s="149"/>
      <c r="O575" s="109"/>
      <c r="P575" s="152"/>
      <c r="Q575" s="152"/>
      <c r="R575" s="152"/>
      <c r="S575" s="152"/>
      <c r="T575" s="152"/>
      <c r="U575" s="152"/>
      <c r="V575" s="109"/>
      <c r="W575" s="109"/>
      <c r="X575" s="109"/>
      <c r="Y575" s="109"/>
      <c r="Z575" s="109"/>
      <c r="AA575" s="109"/>
      <c r="AB575" s="109"/>
      <c r="AC575" s="109"/>
      <c r="AD575" s="109"/>
      <c r="AE575" s="109"/>
      <c r="AF575" s="109"/>
      <c r="AG575" s="109"/>
      <c r="AH575" s="109"/>
      <c r="AI575" s="109"/>
      <c r="AJ575" s="109"/>
      <c r="AK575" s="109"/>
      <c r="AL575" s="109"/>
      <c r="AM575" s="109"/>
      <c r="AN575" s="109"/>
      <c r="AO575" s="109"/>
      <c r="AP575" s="109"/>
      <c r="AQ575" s="109"/>
      <c r="AR575" s="109"/>
      <c r="AS575" s="109"/>
      <c r="AT575" s="109"/>
      <c r="AU575" s="109"/>
      <c r="AV575" s="109"/>
      <c r="AW575" s="109"/>
      <c r="AX575" s="109"/>
      <c r="AY575" s="109"/>
      <c r="AZ575" s="109"/>
      <c r="BA575" s="109"/>
      <c r="BB575" s="109"/>
      <c r="BC575" s="109"/>
      <c r="BD575" s="109"/>
      <c r="BE575" s="109"/>
      <c r="BF575" s="109"/>
      <c r="BG575" s="109"/>
      <c r="BH575" s="109"/>
      <c r="BI575" s="109"/>
      <c r="BJ575" s="109"/>
      <c r="BK575" s="109"/>
      <c r="BL575" s="109"/>
      <c r="BM575" s="109"/>
      <c r="BN575" s="109"/>
      <c r="BO575" s="109"/>
      <c r="BP575" s="109"/>
      <c r="BQ575" s="109"/>
      <c r="BR575" s="109"/>
      <c r="BS575" s="109"/>
      <c r="BT575" s="109"/>
      <c r="BU575" s="109"/>
      <c r="BV575" s="109"/>
      <c r="BW575" s="109"/>
      <c r="BX575" s="109"/>
      <c r="BY575" s="109"/>
      <c r="BZ575" s="109"/>
      <c r="CA575" s="109"/>
      <c r="CB575" s="109"/>
      <c r="CC575" s="109"/>
      <c r="CD575" s="109"/>
    </row>
    <row r="576" spans="1:82" s="153" customFormat="1">
      <c r="A576" s="109"/>
      <c r="B576" s="109"/>
      <c r="C576" s="109"/>
      <c r="D576" s="109"/>
      <c r="E576" s="109"/>
      <c r="F576" s="103"/>
      <c r="G576" s="103"/>
      <c r="H576" s="109"/>
      <c r="I576" s="109"/>
      <c r="J576" s="109"/>
      <c r="K576" s="109"/>
      <c r="L576" s="109"/>
      <c r="M576" s="109"/>
      <c r="N576" s="149"/>
      <c r="O576" s="109"/>
      <c r="P576" s="152"/>
      <c r="Q576" s="152"/>
      <c r="R576" s="152"/>
      <c r="S576" s="152"/>
      <c r="T576" s="152"/>
      <c r="U576" s="152"/>
      <c r="V576" s="109"/>
      <c r="W576" s="109"/>
      <c r="X576" s="109"/>
      <c r="Y576" s="109"/>
      <c r="Z576" s="109"/>
      <c r="AA576" s="109"/>
      <c r="AB576" s="109"/>
      <c r="AC576" s="109"/>
      <c r="AD576" s="109"/>
      <c r="AE576" s="109"/>
      <c r="AF576" s="109"/>
      <c r="AG576" s="109"/>
      <c r="AH576" s="109"/>
      <c r="AI576" s="109"/>
      <c r="AJ576" s="109"/>
      <c r="AK576" s="109"/>
      <c r="AL576" s="109"/>
      <c r="AM576" s="109"/>
      <c r="AN576" s="109"/>
      <c r="AO576" s="109"/>
      <c r="AP576" s="109"/>
      <c r="AQ576" s="109"/>
      <c r="AR576" s="109"/>
      <c r="AS576" s="109"/>
      <c r="AT576" s="109"/>
      <c r="AU576" s="109"/>
      <c r="AV576" s="109"/>
      <c r="AW576" s="109"/>
      <c r="AX576" s="109"/>
      <c r="AY576" s="109"/>
      <c r="AZ576" s="109"/>
      <c r="BA576" s="109"/>
      <c r="BB576" s="109"/>
      <c r="BC576" s="109"/>
      <c r="BD576" s="109"/>
      <c r="BE576" s="109"/>
      <c r="BF576" s="109"/>
      <c r="BG576" s="109"/>
      <c r="BH576" s="109"/>
      <c r="BI576" s="109"/>
      <c r="BJ576" s="109"/>
      <c r="BK576" s="109"/>
      <c r="BL576" s="109"/>
      <c r="BM576" s="109"/>
      <c r="BN576" s="109"/>
      <c r="BO576" s="109"/>
      <c r="BP576" s="109"/>
      <c r="BQ576" s="109"/>
      <c r="BR576" s="109"/>
      <c r="BS576" s="109"/>
      <c r="BT576" s="109"/>
      <c r="BU576" s="109"/>
      <c r="BV576" s="109"/>
      <c r="BW576" s="109"/>
      <c r="BX576" s="109"/>
      <c r="BY576" s="109"/>
      <c r="BZ576" s="109"/>
      <c r="CA576" s="109"/>
      <c r="CB576" s="109"/>
      <c r="CC576" s="109"/>
      <c r="CD576" s="109"/>
    </row>
    <row r="577" spans="1:82" s="153" customFormat="1">
      <c r="A577" s="109"/>
      <c r="B577" s="109"/>
      <c r="C577" s="109"/>
      <c r="D577" s="109"/>
      <c r="E577" s="109"/>
      <c r="F577" s="103"/>
      <c r="G577" s="103"/>
      <c r="H577" s="109"/>
      <c r="I577" s="109"/>
      <c r="J577" s="109"/>
      <c r="K577" s="109"/>
      <c r="L577" s="109"/>
      <c r="M577" s="109"/>
      <c r="N577" s="149"/>
      <c r="O577" s="109"/>
      <c r="P577" s="152"/>
      <c r="Q577" s="152"/>
      <c r="R577" s="152"/>
      <c r="S577" s="152"/>
      <c r="T577" s="152"/>
      <c r="U577" s="152"/>
      <c r="V577" s="109"/>
      <c r="W577" s="109"/>
      <c r="X577" s="109"/>
      <c r="Y577" s="109"/>
      <c r="Z577" s="109"/>
      <c r="AA577" s="109"/>
      <c r="AB577" s="109"/>
      <c r="AC577" s="109"/>
      <c r="AD577" s="109"/>
      <c r="AE577" s="109"/>
      <c r="AF577" s="109"/>
      <c r="AG577" s="109"/>
      <c r="AH577" s="109"/>
      <c r="AI577" s="109"/>
      <c r="AJ577" s="109"/>
      <c r="AK577" s="109"/>
      <c r="AL577" s="109"/>
      <c r="AM577" s="109"/>
      <c r="AN577" s="109"/>
      <c r="AO577" s="109"/>
      <c r="AP577" s="109"/>
      <c r="AQ577" s="109"/>
      <c r="AR577" s="109"/>
      <c r="AS577" s="109"/>
      <c r="AT577" s="109"/>
      <c r="AU577" s="109"/>
      <c r="AV577" s="109"/>
      <c r="AW577" s="109"/>
      <c r="AX577" s="109"/>
      <c r="AY577" s="109"/>
      <c r="AZ577" s="109"/>
      <c r="BA577" s="109"/>
      <c r="BB577" s="109"/>
      <c r="BC577" s="109"/>
      <c r="BD577" s="109"/>
      <c r="BE577" s="109"/>
      <c r="BF577" s="109"/>
      <c r="BG577" s="109"/>
      <c r="BH577" s="109"/>
      <c r="BI577" s="109"/>
      <c r="BJ577" s="109"/>
      <c r="BK577" s="109"/>
      <c r="BL577" s="109"/>
      <c r="BM577" s="109"/>
      <c r="BN577" s="109"/>
      <c r="BO577" s="109"/>
      <c r="BP577" s="109"/>
      <c r="BQ577" s="109"/>
      <c r="BR577" s="109"/>
      <c r="BS577" s="109"/>
      <c r="BT577" s="109"/>
      <c r="BU577" s="109"/>
      <c r="BV577" s="109"/>
      <c r="BW577" s="109"/>
      <c r="BX577" s="109"/>
      <c r="BY577" s="109"/>
      <c r="BZ577" s="109"/>
      <c r="CA577" s="109"/>
      <c r="CB577" s="109"/>
      <c r="CC577" s="109"/>
      <c r="CD577" s="109"/>
    </row>
    <row r="578" spans="1:82" s="153" customFormat="1">
      <c r="A578" s="109"/>
      <c r="B578" s="109"/>
      <c r="C578" s="109"/>
      <c r="D578" s="109"/>
      <c r="E578" s="109"/>
      <c r="F578" s="103"/>
      <c r="G578" s="103"/>
      <c r="H578" s="109"/>
      <c r="I578" s="109"/>
      <c r="J578" s="109"/>
      <c r="K578" s="109"/>
      <c r="L578" s="109"/>
      <c r="M578" s="109"/>
      <c r="N578" s="149"/>
      <c r="O578" s="109"/>
      <c r="P578" s="152"/>
      <c r="Q578" s="152"/>
      <c r="R578" s="152"/>
      <c r="S578" s="152"/>
      <c r="T578" s="152"/>
      <c r="U578" s="152"/>
      <c r="V578" s="109"/>
      <c r="W578" s="109"/>
      <c r="X578" s="109"/>
      <c r="Y578" s="109"/>
      <c r="Z578" s="109"/>
      <c r="AA578" s="109"/>
      <c r="AB578" s="109"/>
      <c r="AC578" s="109"/>
      <c r="AD578" s="109"/>
      <c r="AE578" s="109"/>
      <c r="AF578" s="109"/>
      <c r="AG578" s="109"/>
      <c r="AH578" s="109"/>
      <c r="AI578" s="109"/>
      <c r="AJ578" s="109"/>
      <c r="AK578" s="109"/>
      <c r="AL578" s="109"/>
      <c r="AM578" s="109"/>
      <c r="AN578" s="109"/>
      <c r="AO578" s="109"/>
      <c r="AP578" s="109"/>
      <c r="AQ578" s="109"/>
      <c r="AR578" s="109"/>
      <c r="AS578" s="109"/>
      <c r="AT578" s="109"/>
      <c r="AU578" s="109"/>
      <c r="AV578" s="109"/>
      <c r="AW578" s="109"/>
      <c r="AX578" s="109"/>
      <c r="AY578" s="109"/>
      <c r="AZ578" s="109"/>
      <c r="BA578" s="109"/>
      <c r="BB578" s="109"/>
      <c r="BC578" s="109"/>
      <c r="BD578" s="109"/>
      <c r="BE578" s="109"/>
      <c r="BF578" s="109"/>
      <c r="BG578" s="109"/>
      <c r="BH578" s="109"/>
      <c r="BI578" s="109"/>
      <c r="BJ578" s="109"/>
      <c r="BK578" s="109"/>
      <c r="BL578" s="109"/>
      <c r="BM578" s="109"/>
      <c r="BN578" s="109"/>
      <c r="BO578" s="109"/>
      <c r="BP578" s="109"/>
      <c r="BQ578" s="109"/>
      <c r="BR578" s="109"/>
      <c r="BS578" s="109"/>
      <c r="BT578" s="109"/>
      <c r="BU578" s="109"/>
      <c r="BV578" s="109"/>
      <c r="BW578" s="109"/>
      <c r="BX578" s="109"/>
      <c r="BY578" s="109"/>
      <c r="BZ578" s="109"/>
      <c r="CA578" s="109"/>
      <c r="CB578" s="109"/>
      <c r="CC578" s="109"/>
      <c r="CD578" s="109"/>
    </row>
    <row r="579" spans="1:82" s="153" customFormat="1">
      <c r="A579" s="109"/>
      <c r="B579" s="109"/>
      <c r="C579" s="109"/>
      <c r="D579" s="109"/>
      <c r="E579" s="109"/>
      <c r="F579" s="103"/>
      <c r="G579" s="103"/>
      <c r="H579" s="109"/>
      <c r="I579" s="109"/>
      <c r="J579" s="109"/>
      <c r="K579" s="109"/>
      <c r="L579" s="109"/>
      <c r="M579" s="109"/>
      <c r="N579" s="149"/>
      <c r="O579" s="109"/>
      <c r="P579" s="152"/>
      <c r="Q579" s="152"/>
      <c r="R579" s="152"/>
      <c r="S579" s="152"/>
      <c r="T579" s="152"/>
      <c r="U579" s="152"/>
      <c r="V579" s="109"/>
      <c r="W579" s="109"/>
      <c r="X579" s="109"/>
      <c r="Y579" s="109"/>
      <c r="Z579" s="109"/>
      <c r="AA579" s="109"/>
      <c r="AB579" s="109"/>
      <c r="AC579" s="109"/>
      <c r="AD579" s="109"/>
      <c r="AE579" s="109"/>
      <c r="AF579" s="109"/>
      <c r="AG579" s="109"/>
      <c r="AH579" s="109"/>
      <c r="AI579" s="109"/>
      <c r="AJ579" s="109"/>
      <c r="AK579" s="109"/>
      <c r="AL579" s="109"/>
      <c r="AM579" s="109"/>
      <c r="AN579" s="109"/>
      <c r="AO579" s="109"/>
      <c r="AP579" s="109"/>
      <c r="AQ579" s="109"/>
      <c r="AR579" s="109"/>
      <c r="AS579" s="109"/>
      <c r="AT579" s="109"/>
      <c r="AU579" s="109"/>
      <c r="AV579" s="109"/>
      <c r="AW579" s="109"/>
      <c r="AX579" s="109"/>
      <c r="AY579" s="109"/>
      <c r="AZ579" s="109"/>
      <c r="BA579" s="109"/>
      <c r="BB579" s="109"/>
      <c r="BC579" s="109"/>
      <c r="BD579" s="109"/>
      <c r="BE579" s="109"/>
      <c r="BF579" s="109"/>
      <c r="BG579" s="109"/>
      <c r="BH579" s="109"/>
      <c r="BI579" s="109"/>
      <c r="BJ579" s="109"/>
      <c r="BK579" s="109"/>
      <c r="BL579" s="109"/>
      <c r="BM579" s="109"/>
      <c r="BN579" s="109"/>
      <c r="BO579" s="109"/>
      <c r="BP579" s="109"/>
      <c r="BQ579" s="109"/>
      <c r="BR579" s="109"/>
      <c r="BS579" s="109"/>
      <c r="BT579" s="109"/>
      <c r="BU579" s="109"/>
      <c r="BV579" s="109"/>
      <c r="BW579" s="109"/>
      <c r="BX579" s="109"/>
      <c r="BY579" s="109"/>
      <c r="BZ579" s="109"/>
      <c r="CA579" s="109"/>
      <c r="CB579" s="109"/>
      <c r="CC579" s="109"/>
      <c r="CD579" s="109"/>
    </row>
    <row r="580" spans="1:82" s="153" customFormat="1">
      <c r="A580" s="109"/>
      <c r="B580" s="109"/>
      <c r="C580" s="109"/>
      <c r="D580" s="109"/>
      <c r="E580" s="109"/>
      <c r="F580" s="103"/>
      <c r="G580" s="103"/>
      <c r="H580" s="109"/>
      <c r="I580" s="109"/>
      <c r="J580" s="109"/>
      <c r="K580" s="109"/>
      <c r="L580" s="109"/>
      <c r="M580" s="109"/>
      <c r="N580" s="149"/>
      <c r="O580" s="109"/>
      <c r="P580" s="152"/>
      <c r="Q580" s="152"/>
      <c r="R580" s="152"/>
      <c r="S580" s="152"/>
      <c r="T580" s="152"/>
      <c r="U580" s="152"/>
      <c r="V580" s="109"/>
      <c r="W580" s="109"/>
      <c r="X580" s="109"/>
      <c r="Y580" s="109"/>
      <c r="Z580" s="109"/>
      <c r="AA580" s="109"/>
      <c r="AB580" s="109"/>
      <c r="AC580" s="109"/>
      <c r="AD580" s="109"/>
      <c r="AE580" s="109"/>
      <c r="AF580" s="109"/>
      <c r="AG580" s="109"/>
      <c r="AH580" s="109"/>
      <c r="AI580" s="109"/>
      <c r="AJ580" s="109"/>
      <c r="AK580" s="109"/>
      <c r="AL580" s="109"/>
      <c r="AM580" s="109"/>
      <c r="AN580" s="109"/>
      <c r="AO580" s="109"/>
      <c r="AP580" s="109"/>
      <c r="AQ580" s="109"/>
      <c r="AR580" s="109"/>
      <c r="AS580" s="109"/>
      <c r="AT580" s="109"/>
      <c r="AU580" s="109"/>
      <c r="AV580" s="109"/>
      <c r="AW580" s="109"/>
      <c r="AX580" s="109"/>
      <c r="AY580" s="109"/>
      <c r="AZ580" s="109"/>
      <c r="BA580" s="109"/>
      <c r="BB580" s="109"/>
      <c r="BC580" s="109"/>
      <c r="BD580" s="109"/>
      <c r="BE580" s="109"/>
      <c r="BF580" s="109"/>
      <c r="BG580" s="109"/>
      <c r="BH580" s="109"/>
      <c r="BI580" s="109"/>
      <c r="BJ580" s="109"/>
      <c r="BK580" s="109"/>
      <c r="BL580" s="109"/>
      <c r="BM580" s="109"/>
      <c r="BN580" s="109"/>
      <c r="BO580" s="109"/>
      <c r="BP580" s="109"/>
      <c r="BQ580" s="109"/>
      <c r="BR580" s="109"/>
      <c r="BS580" s="109"/>
      <c r="BT580" s="109"/>
      <c r="BU580" s="109"/>
      <c r="BV580" s="109"/>
      <c r="BW580" s="109"/>
      <c r="BX580" s="109"/>
      <c r="BY580" s="109"/>
      <c r="BZ580" s="109"/>
      <c r="CA580" s="109"/>
      <c r="CB580" s="109"/>
      <c r="CC580" s="109"/>
      <c r="CD580" s="109"/>
    </row>
    <row r="581" spans="1:82" s="153" customFormat="1">
      <c r="A581" s="109"/>
      <c r="B581" s="109"/>
      <c r="C581" s="109"/>
      <c r="D581" s="109"/>
      <c r="E581" s="109"/>
      <c r="F581" s="103"/>
      <c r="G581" s="103"/>
      <c r="H581" s="109"/>
      <c r="I581" s="109"/>
      <c r="J581" s="109"/>
      <c r="K581" s="109"/>
      <c r="L581" s="109"/>
      <c r="M581" s="109"/>
      <c r="N581" s="149"/>
      <c r="O581" s="109"/>
      <c r="P581" s="152"/>
      <c r="Q581" s="152"/>
      <c r="R581" s="152"/>
      <c r="S581" s="152"/>
      <c r="T581" s="152"/>
      <c r="U581" s="152"/>
      <c r="V581" s="109"/>
      <c r="W581" s="109"/>
      <c r="X581" s="109"/>
      <c r="Y581" s="109"/>
      <c r="Z581" s="109"/>
      <c r="AA581" s="109"/>
      <c r="AB581" s="109"/>
      <c r="AC581" s="109"/>
      <c r="AD581" s="109"/>
      <c r="AE581" s="109"/>
      <c r="AF581" s="109"/>
      <c r="AG581" s="109"/>
      <c r="AH581" s="109"/>
      <c r="AI581" s="109"/>
      <c r="AJ581" s="109"/>
      <c r="AK581" s="109"/>
      <c r="AL581" s="109"/>
      <c r="AM581" s="109"/>
      <c r="AN581" s="109"/>
      <c r="AO581" s="109"/>
      <c r="AP581" s="109"/>
      <c r="AQ581" s="109"/>
      <c r="AR581" s="109"/>
      <c r="AS581" s="109"/>
      <c r="AT581" s="109"/>
      <c r="AU581" s="109"/>
      <c r="AV581" s="109"/>
      <c r="AW581" s="109"/>
      <c r="AX581" s="109"/>
      <c r="AY581" s="109"/>
      <c r="AZ581" s="109"/>
      <c r="BA581" s="109"/>
      <c r="BB581" s="109"/>
      <c r="BC581" s="109"/>
      <c r="BD581" s="109"/>
      <c r="BE581" s="109"/>
      <c r="BF581" s="109"/>
      <c r="BG581" s="109"/>
      <c r="BH581" s="109"/>
      <c r="BI581" s="109"/>
      <c r="BJ581" s="109"/>
      <c r="BK581" s="109"/>
      <c r="BL581" s="109"/>
      <c r="BM581" s="109"/>
      <c r="BN581" s="109"/>
      <c r="BO581" s="109"/>
      <c r="BP581" s="109"/>
      <c r="BQ581" s="109"/>
      <c r="BR581" s="109"/>
      <c r="BS581" s="109"/>
      <c r="BT581" s="109"/>
      <c r="BU581" s="109"/>
      <c r="BV581" s="109"/>
      <c r="BW581" s="109"/>
      <c r="BX581" s="109"/>
      <c r="BY581" s="109"/>
      <c r="BZ581" s="109"/>
      <c r="CA581" s="109"/>
      <c r="CB581" s="109"/>
      <c r="CC581" s="109"/>
      <c r="CD581" s="109"/>
    </row>
    <row r="582" spans="1:82" s="153" customFormat="1">
      <c r="A582" s="109"/>
      <c r="B582" s="109"/>
      <c r="C582" s="109"/>
      <c r="D582" s="109"/>
      <c r="E582" s="109"/>
      <c r="F582" s="103"/>
      <c r="G582" s="103"/>
      <c r="H582" s="109"/>
      <c r="I582" s="109"/>
      <c r="J582" s="109"/>
      <c r="K582" s="109"/>
      <c r="L582" s="109"/>
      <c r="M582" s="109"/>
      <c r="N582" s="149"/>
      <c r="O582" s="109"/>
      <c r="P582" s="152"/>
      <c r="Q582" s="152"/>
      <c r="R582" s="152"/>
      <c r="S582" s="152"/>
      <c r="T582" s="152"/>
      <c r="U582" s="152"/>
      <c r="V582" s="109"/>
      <c r="W582" s="109"/>
      <c r="X582" s="109"/>
      <c r="Y582" s="109"/>
      <c r="Z582" s="109"/>
      <c r="AA582" s="109"/>
      <c r="AB582" s="109"/>
      <c r="AC582" s="109"/>
      <c r="AD582" s="109"/>
      <c r="AE582" s="109"/>
      <c r="AF582" s="109"/>
      <c r="AG582" s="109"/>
      <c r="AH582" s="109"/>
      <c r="AI582" s="109"/>
      <c r="AJ582" s="109"/>
      <c r="AK582" s="109"/>
      <c r="AL582" s="109"/>
      <c r="AM582" s="109"/>
      <c r="AN582" s="109"/>
      <c r="AO582" s="109"/>
      <c r="AP582" s="109"/>
      <c r="AQ582" s="109"/>
      <c r="AR582" s="109"/>
      <c r="AS582" s="109"/>
      <c r="AT582" s="109"/>
      <c r="AU582" s="109"/>
      <c r="AV582" s="109"/>
      <c r="AW582" s="109"/>
      <c r="AX582" s="109"/>
      <c r="AY582" s="109"/>
      <c r="AZ582" s="109"/>
      <c r="BA582" s="109"/>
      <c r="BB582" s="109"/>
      <c r="BC582" s="109"/>
      <c r="BD582" s="109"/>
      <c r="BE582" s="109"/>
      <c r="BF582" s="109"/>
      <c r="BG582" s="109"/>
      <c r="BH582" s="109"/>
      <c r="BI582" s="109"/>
      <c r="BJ582" s="109"/>
      <c r="BK582" s="109"/>
      <c r="BL582" s="109"/>
      <c r="BM582" s="109"/>
      <c r="BN582" s="109"/>
      <c r="BO582" s="109"/>
      <c r="BP582" s="109"/>
      <c r="BQ582" s="109"/>
      <c r="BR582" s="109"/>
      <c r="BS582" s="109"/>
      <c r="BT582" s="109"/>
      <c r="BU582" s="109"/>
      <c r="BV582" s="109"/>
      <c r="BW582" s="109"/>
      <c r="BX582" s="109"/>
      <c r="BY582" s="109"/>
      <c r="BZ582" s="109"/>
      <c r="CA582" s="109"/>
      <c r="CB582" s="109"/>
      <c r="CC582" s="109"/>
      <c r="CD582" s="109"/>
    </row>
    <row r="583" spans="1:82" s="153" customFormat="1">
      <c r="A583" s="109"/>
      <c r="B583" s="109"/>
      <c r="C583" s="109"/>
      <c r="D583" s="109"/>
      <c r="E583" s="109"/>
      <c r="F583" s="103"/>
      <c r="G583" s="103"/>
      <c r="H583" s="109"/>
      <c r="I583" s="109"/>
      <c r="J583" s="109"/>
      <c r="K583" s="109"/>
      <c r="L583" s="109"/>
      <c r="M583" s="109"/>
      <c r="N583" s="149"/>
      <c r="O583" s="109"/>
      <c r="P583" s="152"/>
      <c r="Q583" s="152"/>
      <c r="R583" s="152"/>
      <c r="S583" s="152"/>
      <c r="T583" s="152"/>
      <c r="U583" s="152"/>
      <c r="V583" s="109"/>
      <c r="W583" s="109"/>
      <c r="X583" s="109"/>
      <c r="Y583" s="109"/>
      <c r="Z583" s="109"/>
      <c r="AA583" s="109"/>
      <c r="AB583" s="109"/>
      <c r="AC583" s="109"/>
      <c r="AD583" s="109"/>
      <c r="AE583" s="109"/>
      <c r="AF583" s="109"/>
      <c r="AG583" s="109"/>
      <c r="AH583" s="109"/>
      <c r="AI583" s="109"/>
      <c r="AJ583" s="109"/>
      <c r="AK583" s="109"/>
      <c r="AL583" s="109"/>
      <c r="AM583" s="109"/>
      <c r="AN583" s="109"/>
      <c r="AO583" s="109"/>
      <c r="AP583" s="109"/>
      <c r="AQ583" s="109"/>
      <c r="AR583" s="109"/>
      <c r="AS583" s="109"/>
      <c r="AT583" s="109"/>
      <c r="AU583" s="109"/>
      <c r="AV583" s="109"/>
      <c r="AW583" s="109"/>
      <c r="AX583" s="109"/>
      <c r="AY583" s="109"/>
      <c r="AZ583" s="109"/>
      <c r="BA583" s="109"/>
      <c r="BB583" s="109"/>
      <c r="BC583" s="109"/>
      <c r="BD583" s="109"/>
      <c r="BE583" s="109"/>
      <c r="BF583" s="109"/>
      <c r="BG583" s="109"/>
      <c r="BH583" s="109"/>
      <c r="BI583" s="109"/>
      <c r="BJ583" s="109"/>
      <c r="BK583" s="109"/>
      <c r="BL583" s="109"/>
      <c r="BM583" s="109"/>
      <c r="BN583" s="109"/>
      <c r="BO583" s="109"/>
      <c r="BP583" s="109"/>
      <c r="BQ583" s="109"/>
      <c r="BR583" s="109"/>
      <c r="BS583" s="109"/>
      <c r="BT583" s="109"/>
      <c r="BU583" s="109"/>
      <c r="BV583" s="109"/>
      <c r="BW583" s="109"/>
      <c r="BX583" s="109"/>
      <c r="BY583" s="109"/>
      <c r="BZ583" s="109"/>
      <c r="CA583" s="109"/>
      <c r="CB583" s="109"/>
      <c r="CC583" s="109"/>
      <c r="CD583" s="109"/>
    </row>
    <row r="584" spans="1:82" s="153" customFormat="1">
      <c r="A584" s="109"/>
      <c r="B584" s="109"/>
      <c r="C584" s="109"/>
      <c r="D584" s="109"/>
      <c r="E584" s="109"/>
      <c r="F584" s="103"/>
      <c r="G584" s="103"/>
      <c r="H584" s="109"/>
      <c r="I584" s="109"/>
      <c r="J584" s="109"/>
      <c r="K584" s="109"/>
      <c r="L584" s="109"/>
      <c r="M584" s="109"/>
      <c r="N584" s="149"/>
      <c r="O584" s="109"/>
      <c r="P584" s="152"/>
      <c r="Q584" s="152"/>
      <c r="R584" s="152"/>
      <c r="S584" s="152"/>
      <c r="T584" s="152"/>
      <c r="U584" s="152"/>
      <c r="V584" s="109"/>
      <c r="W584" s="109"/>
      <c r="X584" s="109"/>
      <c r="Y584" s="109"/>
      <c r="Z584" s="109"/>
      <c r="AA584" s="109"/>
      <c r="AB584" s="109"/>
      <c r="AC584" s="109"/>
      <c r="AD584" s="109"/>
      <c r="AE584" s="109"/>
      <c r="AF584" s="109"/>
      <c r="AG584" s="109"/>
      <c r="AH584" s="109"/>
      <c r="AI584" s="109"/>
      <c r="AJ584" s="109"/>
      <c r="AK584" s="109"/>
      <c r="AL584" s="109"/>
      <c r="AM584" s="109"/>
      <c r="AN584" s="109"/>
      <c r="AO584" s="109"/>
      <c r="AP584" s="109"/>
      <c r="AQ584" s="109"/>
      <c r="AR584" s="109"/>
      <c r="AS584" s="109"/>
      <c r="AT584" s="109"/>
      <c r="AU584" s="109"/>
      <c r="AV584" s="109"/>
      <c r="AW584" s="109"/>
      <c r="AX584" s="109"/>
      <c r="AY584" s="109"/>
      <c r="AZ584" s="109"/>
      <c r="BA584" s="109"/>
      <c r="BB584" s="109"/>
      <c r="BC584" s="109"/>
      <c r="BD584" s="109"/>
      <c r="BE584" s="109"/>
      <c r="BF584" s="109"/>
      <c r="BG584" s="109"/>
      <c r="BH584" s="109"/>
      <c r="BI584" s="109"/>
      <c r="BJ584" s="109"/>
      <c r="BK584" s="109"/>
      <c r="BL584" s="109"/>
      <c r="BM584" s="109"/>
      <c r="BN584" s="109"/>
      <c r="BO584" s="109"/>
      <c r="BP584" s="109"/>
      <c r="BQ584" s="109"/>
      <c r="BR584" s="109"/>
      <c r="BS584" s="109"/>
      <c r="BT584" s="109"/>
      <c r="BU584" s="109"/>
      <c r="BV584" s="109"/>
      <c r="BW584" s="109"/>
      <c r="BX584" s="109"/>
      <c r="BY584" s="109"/>
      <c r="BZ584" s="109"/>
      <c r="CA584" s="109"/>
      <c r="CB584" s="109"/>
      <c r="CC584" s="109"/>
      <c r="CD584" s="109"/>
    </row>
    <row r="585" spans="1:82" s="153" customFormat="1">
      <c r="A585" s="109"/>
      <c r="B585" s="109"/>
      <c r="C585" s="109"/>
      <c r="D585" s="109"/>
      <c r="E585" s="109"/>
      <c r="F585" s="103"/>
      <c r="G585" s="103"/>
      <c r="H585" s="109"/>
      <c r="I585" s="109"/>
      <c r="J585" s="109"/>
      <c r="K585" s="109"/>
      <c r="L585" s="109"/>
      <c r="M585" s="109"/>
      <c r="N585" s="149"/>
      <c r="O585" s="109"/>
      <c r="P585" s="152"/>
      <c r="Q585" s="152"/>
      <c r="R585" s="152"/>
      <c r="S585" s="152"/>
      <c r="T585" s="152"/>
      <c r="U585" s="152"/>
      <c r="V585" s="109"/>
      <c r="W585" s="109"/>
      <c r="X585" s="109"/>
      <c r="Y585" s="109"/>
      <c r="Z585" s="109"/>
      <c r="AA585" s="109"/>
      <c r="AB585" s="109"/>
      <c r="AC585" s="109"/>
      <c r="AD585" s="109"/>
      <c r="AE585" s="109"/>
      <c r="AF585" s="109"/>
      <c r="AG585" s="109"/>
      <c r="AH585" s="109"/>
      <c r="AI585" s="109"/>
      <c r="AJ585" s="109"/>
      <c r="AK585" s="109"/>
      <c r="AL585" s="109"/>
      <c r="AM585" s="109"/>
      <c r="AN585" s="109"/>
      <c r="AO585" s="109"/>
      <c r="AP585" s="109"/>
      <c r="AQ585" s="109"/>
      <c r="AR585" s="109"/>
      <c r="AS585" s="109"/>
      <c r="AT585" s="109"/>
      <c r="AU585" s="109"/>
      <c r="AV585" s="109"/>
      <c r="AW585" s="109"/>
      <c r="AX585" s="109"/>
      <c r="AY585" s="109"/>
      <c r="AZ585" s="109"/>
      <c r="BA585" s="109"/>
      <c r="BB585" s="109"/>
      <c r="BC585" s="109"/>
      <c r="BD585" s="109"/>
      <c r="BE585" s="109"/>
      <c r="BF585" s="109"/>
      <c r="BG585" s="109"/>
      <c r="BH585" s="109"/>
      <c r="BI585" s="109"/>
      <c r="BJ585" s="109"/>
      <c r="BK585" s="109"/>
      <c r="BL585" s="109"/>
      <c r="BM585" s="109"/>
      <c r="BN585" s="109"/>
      <c r="BO585" s="109"/>
      <c r="BP585" s="109"/>
      <c r="BQ585" s="109"/>
      <c r="BR585" s="109"/>
      <c r="BS585" s="109"/>
      <c r="BT585" s="109"/>
      <c r="BU585" s="109"/>
      <c r="BV585" s="109"/>
      <c r="BW585" s="109"/>
      <c r="BX585" s="109"/>
      <c r="BY585" s="109"/>
      <c r="BZ585" s="109"/>
      <c r="CA585" s="109"/>
      <c r="CB585" s="109"/>
      <c r="CC585" s="109"/>
      <c r="CD585" s="109"/>
    </row>
    <row r="586" spans="1:82" s="153" customFormat="1">
      <c r="A586" s="109"/>
      <c r="B586" s="109"/>
      <c r="C586" s="109"/>
      <c r="D586" s="109"/>
      <c r="E586" s="109"/>
      <c r="F586" s="103"/>
      <c r="G586" s="103"/>
      <c r="H586" s="109"/>
      <c r="I586" s="109"/>
      <c r="J586" s="109"/>
      <c r="K586" s="109"/>
      <c r="L586" s="109"/>
      <c r="M586" s="109"/>
      <c r="N586" s="149"/>
      <c r="O586" s="109"/>
      <c r="P586" s="152"/>
      <c r="Q586" s="152"/>
      <c r="R586" s="152"/>
      <c r="S586" s="152"/>
      <c r="T586" s="152"/>
      <c r="U586" s="152"/>
      <c r="V586" s="109"/>
      <c r="W586" s="109"/>
      <c r="X586" s="109"/>
      <c r="Y586" s="109"/>
      <c r="Z586" s="109"/>
      <c r="AA586" s="109"/>
      <c r="AB586" s="109"/>
      <c r="AC586" s="109"/>
      <c r="AD586" s="109"/>
      <c r="AE586" s="109"/>
      <c r="AF586" s="109"/>
      <c r="AG586" s="109"/>
      <c r="AH586" s="109"/>
      <c r="AI586" s="109"/>
      <c r="AJ586" s="109"/>
      <c r="AK586" s="109"/>
      <c r="AL586" s="109"/>
      <c r="AM586" s="109"/>
      <c r="AN586" s="109"/>
      <c r="AO586" s="109"/>
      <c r="AP586" s="109"/>
      <c r="AQ586" s="109"/>
      <c r="AR586" s="109"/>
      <c r="AS586" s="109"/>
      <c r="AT586" s="109"/>
      <c r="AU586" s="109"/>
      <c r="AV586" s="109"/>
      <c r="AW586" s="109"/>
      <c r="AX586" s="109"/>
      <c r="AY586" s="109"/>
      <c r="AZ586" s="109"/>
      <c r="BA586" s="109"/>
      <c r="BB586" s="109"/>
      <c r="BC586" s="109"/>
      <c r="BD586" s="109"/>
      <c r="BE586" s="109"/>
      <c r="BF586" s="109"/>
      <c r="BG586" s="109"/>
      <c r="BH586" s="109"/>
      <c r="BI586" s="109"/>
      <c r="BJ586" s="109"/>
      <c r="BK586" s="109"/>
      <c r="BL586" s="109"/>
      <c r="BM586" s="109"/>
      <c r="BN586" s="109"/>
      <c r="BO586" s="109"/>
      <c r="BP586" s="109"/>
      <c r="BQ586" s="109"/>
      <c r="BR586" s="109"/>
      <c r="BS586" s="109"/>
      <c r="BT586" s="109"/>
      <c r="BU586" s="109"/>
      <c r="BV586" s="109"/>
      <c r="BW586" s="109"/>
      <c r="BX586" s="109"/>
      <c r="BY586" s="109"/>
      <c r="BZ586" s="109"/>
      <c r="CA586" s="109"/>
      <c r="CB586" s="109"/>
      <c r="CC586" s="109"/>
      <c r="CD586" s="109"/>
    </row>
    <row r="587" spans="1:82" s="153" customFormat="1">
      <c r="A587" s="109"/>
      <c r="B587" s="109"/>
      <c r="C587" s="109"/>
      <c r="D587" s="109"/>
      <c r="E587" s="109"/>
      <c r="F587" s="103"/>
      <c r="G587" s="103"/>
      <c r="H587" s="109"/>
      <c r="I587" s="109"/>
      <c r="J587" s="109"/>
      <c r="K587" s="109"/>
      <c r="L587" s="109"/>
      <c r="M587" s="109"/>
      <c r="N587" s="149"/>
      <c r="O587" s="109"/>
      <c r="P587" s="152"/>
      <c r="Q587" s="152"/>
      <c r="R587" s="152"/>
      <c r="S587" s="152"/>
      <c r="T587" s="152"/>
      <c r="U587" s="152"/>
      <c r="V587" s="109"/>
      <c r="W587" s="109"/>
      <c r="X587" s="109"/>
      <c r="Y587" s="109"/>
      <c r="Z587" s="109"/>
      <c r="AA587" s="109"/>
      <c r="AB587" s="109"/>
      <c r="AC587" s="109"/>
      <c r="AD587" s="109"/>
      <c r="AE587" s="109"/>
      <c r="AF587" s="109"/>
      <c r="AG587" s="109"/>
      <c r="AH587" s="109"/>
      <c r="AI587" s="109"/>
      <c r="AJ587" s="109"/>
      <c r="AK587" s="109"/>
      <c r="AL587" s="109"/>
      <c r="AM587" s="109"/>
      <c r="AN587" s="109"/>
      <c r="AO587" s="109"/>
      <c r="AP587" s="109"/>
      <c r="AQ587" s="109"/>
      <c r="AR587" s="109"/>
      <c r="AS587" s="109"/>
      <c r="AT587" s="109"/>
      <c r="AU587" s="109"/>
      <c r="AV587" s="109"/>
      <c r="AW587" s="109"/>
      <c r="AX587" s="109"/>
      <c r="AY587" s="109"/>
      <c r="AZ587" s="109"/>
      <c r="BA587" s="109"/>
      <c r="BB587" s="109"/>
      <c r="BC587" s="109"/>
      <c r="BD587" s="109"/>
      <c r="BE587" s="109"/>
      <c r="BF587" s="109"/>
      <c r="BG587" s="109"/>
      <c r="BH587" s="109"/>
      <c r="BI587" s="109"/>
      <c r="BJ587" s="109"/>
      <c r="BK587" s="109"/>
      <c r="BL587" s="109"/>
      <c r="BM587" s="109"/>
      <c r="BN587" s="109"/>
      <c r="BO587" s="109"/>
      <c r="BP587" s="109"/>
      <c r="BQ587" s="109"/>
      <c r="BR587" s="109"/>
      <c r="BS587" s="109"/>
      <c r="BT587" s="109"/>
      <c r="BU587" s="109"/>
      <c r="BV587" s="109"/>
      <c r="BW587" s="109"/>
      <c r="BX587" s="109"/>
      <c r="BY587" s="109"/>
      <c r="BZ587" s="109"/>
      <c r="CA587" s="109"/>
      <c r="CB587" s="109"/>
      <c r="CC587" s="109"/>
      <c r="CD587" s="109"/>
    </row>
    <row r="588" spans="1:82" s="153" customFormat="1">
      <c r="A588" s="109"/>
      <c r="B588" s="109"/>
      <c r="C588" s="109"/>
      <c r="D588" s="109"/>
      <c r="E588" s="109"/>
      <c r="F588" s="103"/>
      <c r="G588" s="103"/>
      <c r="H588" s="109"/>
      <c r="I588" s="109"/>
      <c r="J588" s="109"/>
      <c r="K588" s="109"/>
      <c r="L588" s="109"/>
      <c r="M588" s="109"/>
      <c r="N588" s="149"/>
      <c r="O588" s="109"/>
      <c r="P588" s="152"/>
      <c r="Q588" s="152"/>
      <c r="R588" s="152"/>
      <c r="S588" s="152"/>
      <c r="T588" s="152"/>
      <c r="U588" s="152"/>
      <c r="V588" s="109"/>
      <c r="W588" s="109"/>
      <c r="X588" s="109"/>
      <c r="Y588" s="109"/>
      <c r="Z588" s="109"/>
      <c r="AA588" s="109"/>
      <c r="AB588" s="109"/>
      <c r="AC588" s="109"/>
      <c r="AD588" s="109"/>
      <c r="AE588" s="109"/>
      <c r="AF588" s="109"/>
      <c r="AG588" s="109"/>
      <c r="AH588" s="109"/>
      <c r="AI588" s="109"/>
      <c r="AJ588" s="109"/>
      <c r="AK588" s="109"/>
      <c r="AL588" s="109"/>
      <c r="AM588" s="109"/>
      <c r="AN588" s="109"/>
      <c r="AO588" s="109"/>
      <c r="AP588" s="109"/>
      <c r="AQ588" s="109"/>
      <c r="AR588" s="109"/>
      <c r="AS588" s="109"/>
      <c r="AT588" s="109"/>
      <c r="AU588" s="109"/>
      <c r="AV588" s="109"/>
      <c r="AW588" s="109"/>
      <c r="AX588" s="109"/>
      <c r="AY588" s="109"/>
      <c r="AZ588" s="109"/>
      <c r="BA588" s="109"/>
      <c r="BB588" s="109"/>
      <c r="BC588" s="109"/>
      <c r="BD588" s="109"/>
      <c r="BE588" s="109"/>
      <c r="BF588" s="109"/>
      <c r="BG588" s="109"/>
      <c r="BH588" s="109"/>
      <c r="BI588" s="109"/>
      <c r="BJ588" s="109"/>
      <c r="BK588" s="109"/>
      <c r="BL588" s="109"/>
      <c r="BM588" s="109"/>
      <c r="BN588" s="109"/>
      <c r="BO588" s="109"/>
      <c r="BP588" s="109"/>
      <c r="BQ588" s="109"/>
      <c r="BR588" s="109"/>
      <c r="BS588" s="109"/>
      <c r="BT588" s="109"/>
      <c r="BU588" s="109"/>
      <c r="BV588" s="109"/>
      <c r="BW588" s="109"/>
      <c r="BX588" s="109"/>
      <c r="BY588" s="109"/>
      <c r="BZ588" s="109"/>
      <c r="CA588" s="109"/>
      <c r="CB588" s="109"/>
      <c r="CC588" s="109"/>
      <c r="CD588" s="109"/>
    </row>
    <row r="589" spans="1:82" s="153" customFormat="1">
      <c r="A589" s="109"/>
      <c r="B589" s="109"/>
      <c r="C589" s="109"/>
      <c r="D589" s="109"/>
      <c r="E589" s="109"/>
      <c r="F589" s="103"/>
      <c r="G589" s="103"/>
      <c r="H589" s="109"/>
      <c r="I589" s="109"/>
      <c r="J589" s="109"/>
      <c r="K589" s="109"/>
      <c r="L589" s="109"/>
      <c r="M589" s="109"/>
      <c r="N589" s="149"/>
      <c r="O589" s="109"/>
      <c r="P589" s="152"/>
      <c r="Q589" s="152"/>
      <c r="R589" s="152"/>
      <c r="S589" s="152"/>
      <c r="T589" s="152"/>
      <c r="U589" s="152"/>
      <c r="V589" s="109"/>
      <c r="W589" s="109"/>
      <c r="X589" s="109"/>
      <c r="Y589" s="109"/>
      <c r="Z589" s="109"/>
      <c r="AA589" s="109"/>
      <c r="AB589" s="109"/>
      <c r="AC589" s="109"/>
      <c r="AD589" s="109"/>
      <c r="AE589" s="109"/>
      <c r="AF589" s="109"/>
      <c r="AG589" s="109"/>
      <c r="AH589" s="109"/>
      <c r="AI589" s="109"/>
      <c r="AJ589" s="109"/>
      <c r="AK589" s="109"/>
      <c r="AL589" s="109"/>
      <c r="AM589" s="109"/>
      <c r="AN589" s="109"/>
      <c r="AO589" s="109"/>
      <c r="AP589" s="109"/>
      <c r="AQ589" s="109"/>
      <c r="AR589" s="109"/>
      <c r="AS589" s="109"/>
      <c r="AT589" s="109"/>
      <c r="AU589" s="109"/>
      <c r="AV589" s="109"/>
      <c r="AW589" s="109"/>
      <c r="AX589" s="109"/>
      <c r="AY589" s="109"/>
      <c r="AZ589" s="109"/>
      <c r="BA589" s="109"/>
      <c r="BB589" s="109"/>
      <c r="BC589" s="109"/>
      <c r="BD589" s="109"/>
      <c r="BE589" s="109"/>
      <c r="BF589" s="109"/>
      <c r="BG589" s="109"/>
      <c r="BH589" s="109"/>
      <c r="BI589" s="109"/>
      <c r="BJ589" s="109"/>
      <c r="BK589" s="109"/>
      <c r="BL589" s="109"/>
      <c r="BM589" s="109"/>
      <c r="BN589" s="109"/>
      <c r="BO589" s="109"/>
      <c r="BP589" s="109"/>
      <c r="BQ589" s="109"/>
      <c r="BR589" s="109"/>
      <c r="BS589" s="109"/>
      <c r="BT589" s="109"/>
      <c r="BU589" s="109"/>
      <c r="BV589" s="109"/>
      <c r="BW589" s="109"/>
      <c r="BX589" s="109"/>
      <c r="BY589" s="109"/>
      <c r="BZ589" s="109"/>
      <c r="CA589" s="109"/>
      <c r="CB589" s="109"/>
      <c r="CC589" s="109"/>
      <c r="CD589" s="109"/>
    </row>
    <row r="590" spans="1:82" s="153" customFormat="1">
      <c r="A590" s="109"/>
      <c r="B590" s="109"/>
      <c r="C590" s="109"/>
      <c r="D590" s="109"/>
      <c r="E590" s="109"/>
      <c r="F590" s="103"/>
      <c r="G590" s="103"/>
      <c r="H590" s="109"/>
      <c r="I590" s="109"/>
      <c r="J590" s="109"/>
      <c r="K590" s="109"/>
      <c r="L590" s="109"/>
      <c r="M590" s="109"/>
      <c r="N590" s="149"/>
      <c r="O590" s="109"/>
      <c r="P590" s="152"/>
      <c r="Q590" s="152"/>
      <c r="R590" s="152"/>
      <c r="S590" s="152"/>
      <c r="T590" s="152"/>
      <c r="U590" s="152"/>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09"/>
      <c r="AY590" s="109"/>
      <c r="AZ590" s="109"/>
      <c r="BA590" s="109"/>
      <c r="BB590" s="109"/>
      <c r="BC590" s="109"/>
      <c r="BD590" s="109"/>
      <c r="BE590" s="109"/>
      <c r="BF590" s="109"/>
      <c r="BG590" s="109"/>
      <c r="BH590" s="109"/>
      <c r="BI590" s="109"/>
      <c r="BJ590" s="109"/>
      <c r="BK590" s="109"/>
      <c r="BL590" s="109"/>
      <c r="BM590" s="109"/>
      <c r="BN590" s="109"/>
      <c r="BO590" s="109"/>
      <c r="BP590" s="109"/>
      <c r="BQ590" s="109"/>
      <c r="BR590" s="109"/>
      <c r="BS590" s="109"/>
      <c r="BT590" s="109"/>
      <c r="BU590" s="109"/>
      <c r="BV590" s="109"/>
      <c r="BW590" s="109"/>
      <c r="BX590" s="109"/>
      <c r="BY590" s="109"/>
      <c r="BZ590" s="109"/>
      <c r="CA590" s="109"/>
      <c r="CB590" s="109"/>
      <c r="CC590" s="109"/>
      <c r="CD590" s="109"/>
    </row>
    <row r="591" spans="1:82" s="153" customFormat="1">
      <c r="A591" s="109"/>
      <c r="B591" s="109"/>
      <c r="C591" s="109"/>
      <c r="D591" s="109"/>
      <c r="E591" s="109"/>
      <c r="F591" s="103"/>
      <c r="G591" s="103"/>
      <c r="H591" s="109"/>
      <c r="I591" s="109"/>
      <c r="J591" s="109"/>
      <c r="K591" s="109"/>
      <c r="L591" s="109"/>
      <c r="M591" s="109"/>
      <c r="N591" s="149"/>
      <c r="O591" s="109"/>
      <c r="P591" s="152"/>
      <c r="Q591" s="152"/>
      <c r="R591" s="152"/>
      <c r="S591" s="152"/>
      <c r="T591" s="152"/>
      <c r="U591" s="152"/>
      <c r="V591" s="109"/>
      <c r="W591" s="109"/>
      <c r="X591" s="109"/>
      <c r="Y591" s="109"/>
      <c r="Z591" s="109"/>
      <c r="AA591" s="109"/>
      <c r="AB591" s="109"/>
      <c r="AC591" s="109"/>
      <c r="AD591" s="109"/>
      <c r="AE591" s="109"/>
      <c r="AF591" s="109"/>
      <c r="AG591" s="109"/>
      <c r="AH591" s="109"/>
      <c r="AI591" s="109"/>
      <c r="AJ591" s="109"/>
      <c r="AK591" s="109"/>
      <c r="AL591" s="109"/>
      <c r="AM591" s="109"/>
      <c r="AN591" s="109"/>
      <c r="AO591" s="109"/>
      <c r="AP591" s="109"/>
      <c r="AQ591" s="109"/>
      <c r="AR591" s="109"/>
      <c r="AS591" s="109"/>
      <c r="AT591" s="109"/>
      <c r="AU591" s="109"/>
      <c r="AV591" s="109"/>
      <c r="AW591" s="109"/>
      <c r="AX591" s="109"/>
      <c r="AY591" s="109"/>
      <c r="AZ591" s="109"/>
      <c r="BA591" s="109"/>
      <c r="BB591" s="109"/>
      <c r="BC591" s="109"/>
      <c r="BD591" s="109"/>
      <c r="BE591" s="109"/>
      <c r="BF591" s="109"/>
      <c r="BG591" s="109"/>
      <c r="BH591" s="109"/>
      <c r="BI591" s="109"/>
      <c r="BJ591" s="109"/>
      <c r="BK591" s="109"/>
      <c r="BL591" s="109"/>
      <c r="BM591" s="109"/>
      <c r="BN591" s="109"/>
      <c r="BO591" s="109"/>
      <c r="BP591" s="109"/>
      <c r="BQ591" s="109"/>
      <c r="BR591" s="109"/>
      <c r="BS591" s="109"/>
      <c r="BT591" s="109"/>
      <c r="BU591" s="109"/>
      <c r="BV591" s="109"/>
      <c r="BW591" s="109"/>
      <c r="BX591" s="109"/>
      <c r="BY591" s="109"/>
      <c r="BZ591" s="109"/>
      <c r="CA591" s="109"/>
      <c r="CB591" s="109"/>
      <c r="CC591" s="109"/>
      <c r="CD591" s="109"/>
    </row>
    <row r="592" spans="1:82" s="153" customFormat="1">
      <c r="A592" s="109"/>
      <c r="B592" s="109"/>
      <c r="C592" s="109"/>
      <c r="D592" s="109"/>
      <c r="E592" s="109"/>
      <c r="F592" s="103"/>
      <c r="G592" s="103"/>
      <c r="H592" s="109"/>
      <c r="I592" s="109"/>
      <c r="J592" s="109"/>
      <c r="K592" s="109"/>
      <c r="L592" s="109"/>
      <c r="M592" s="109"/>
      <c r="N592" s="149"/>
      <c r="O592" s="109"/>
      <c r="P592" s="152"/>
      <c r="Q592" s="152"/>
      <c r="R592" s="152"/>
      <c r="S592" s="152"/>
      <c r="T592" s="152"/>
      <c r="U592" s="152"/>
      <c r="V592" s="109"/>
      <c r="W592" s="109"/>
      <c r="X592" s="109"/>
      <c r="Y592" s="109"/>
      <c r="Z592" s="109"/>
      <c r="AA592" s="109"/>
      <c r="AB592" s="109"/>
      <c r="AC592" s="109"/>
      <c r="AD592" s="109"/>
      <c r="AE592" s="109"/>
      <c r="AF592" s="109"/>
      <c r="AG592" s="109"/>
      <c r="AH592" s="109"/>
      <c r="AI592" s="109"/>
      <c r="AJ592" s="109"/>
      <c r="AK592" s="109"/>
      <c r="AL592" s="109"/>
      <c r="AM592" s="109"/>
      <c r="AN592" s="109"/>
      <c r="AO592" s="109"/>
      <c r="AP592" s="109"/>
      <c r="AQ592" s="109"/>
      <c r="AR592" s="109"/>
      <c r="AS592" s="109"/>
      <c r="AT592" s="109"/>
      <c r="AU592" s="109"/>
      <c r="AV592" s="109"/>
      <c r="AW592" s="109"/>
      <c r="AX592" s="109"/>
      <c r="AY592" s="109"/>
      <c r="AZ592" s="109"/>
      <c r="BA592" s="109"/>
      <c r="BB592" s="109"/>
      <c r="BC592" s="109"/>
      <c r="BD592" s="109"/>
      <c r="BE592" s="109"/>
      <c r="BF592" s="109"/>
      <c r="BG592" s="109"/>
      <c r="BH592" s="109"/>
      <c r="BI592" s="109"/>
      <c r="BJ592" s="109"/>
      <c r="BK592" s="109"/>
      <c r="BL592" s="109"/>
      <c r="BM592" s="109"/>
      <c r="BN592" s="109"/>
      <c r="BO592" s="109"/>
      <c r="BP592" s="109"/>
      <c r="BQ592" s="109"/>
      <c r="BR592" s="109"/>
      <c r="BS592" s="109"/>
      <c r="BT592" s="109"/>
      <c r="BU592" s="109"/>
      <c r="BV592" s="109"/>
      <c r="BW592" s="109"/>
      <c r="BX592" s="109"/>
      <c r="BY592" s="109"/>
      <c r="BZ592" s="109"/>
      <c r="CA592" s="109"/>
      <c r="CB592" s="109"/>
      <c r="CC592" s="109"/>
      <c r="CD592" s="109"/>
    </row>
    <row r="593" spans="1:82" s="153" customFormat="1">
      <c r="A593" s="109"/>
      <c r="B593" s="109"/>
      <c r="C593" s="109"/>
      <c r="D593" s="109"/>
      <c r="E593" s="109"/>
      <c r="F593" s="103"/>
      <c r="G593" s="103"/>
      <c r="H593" s="109"/>
      <c r="I593" s="109"/>
      <c r="J593" s="109"/>
      <c r="K593" s="109"/>
      <c r="L593" s="109"/>
      <c r="M593" s="109"/>
      <c r="N593" s="149"/>
      <c r="O593" s="109"/>
      <c r="P593" s="152"/>
      <c r="Q593" s="152"/>
      <c r="R593" s="152"/>
      <c r="S593" s="152"/>
      <c r="T593" s="152"/>
      <c r="U593" s="152"/>
      <c r="V593" s="109"/>
      <c r="W593" s="109"/>
      <c r="X593" s="109"/>
      <c r="Y593" s="109"/>
      <c r="Z593" s="109"/>
      <c r="AA593" s="109"/>
      <c r="AB593" s="109"/>
      <c r="AC593" s="109"/>
      <c r="AD593" s="109"/>
      <c r="AE593" s="109"/>
      <c r="AF593" s="109"/>
      <c r="AG593" s="109"/>
      <c r="AH593" s="109"/>
      <c r="AI593" s="109"/>
      <c r="AJ593" s="109"/>
      <c r="AK593" s="109"/>
      <c r="AL593" s="109"/>
      <c r="AM593" s="109"/>
      <c r="AN593" s="109"/>
      <c r="AO593" s="109"/>
      <c r="AP593" s="109"/>
      <c r="AQ593" s="109"/>
      <c r="AR593" s="109"/>
      <c r="AS593" s="109"/>
      <c r="AT593" s="109"/>
      <c r="AU593" s="109"/>
      <c r="AV593" s="109"/>
      <c r="AW593" s="109"/>
      <c r="AX593" s="109"/>
      <c r="AY593" s="109"/>
      <c r="AZ593" s="109"/>
      <c r="BA593" s="109"/>
      <c r="BB593" s="109"/>
      <c r="BC593" s="109"/>
      <c r="BD593" s="109"/>
      <c r="BE593" s="109"/>
      <c r="BF593" s="109"/>
      <c r="BG593" s="109"/>
      <c r="BH593" s="109"/>
      <c r="BI593" s="109"/>
      <c r="BJ593" s="109"/>
      <c r="BK593" s="109"/>
      <c r="BL593" s="109"/>
      <c r="BM593" s="109"/>
      <c r="BN593" s="109"/>
      <c r="BO593" s="109"/>
      <c r="BP593" s="109"/>
      <c r="BQ593" s="109"/>
      <c r="BR593" s="109"/>
      <c r="BS593" s="109"/>
      <c r="BT593" s="109"/>
      <c r="BU593" s="109"/>
      <c r="BV593" s="109"/>
      <c r="BW593" s="109"/>
      <c r="BX593" s="109"/>
      <c r="BY593" s="109"/>
      <c r="BZ593" s="109"/>
      <c r="CA593" s="109"/>
      <c r="CB593" s="109"/>
      <c r="CC593" s="109"/>
      <c r="CD593" s="109"/>
    </row>
    <row r="594" spans="1:82" s="153" customFormat="1">
      <c r="A594" s="109"/>
      <c r="B594" s="109"/>
      <c r="C594" s="109"/>
      <c r="D594" s="109"/>
      <c r="E594" s="109"/>
      <c r="F594" s="103"/>
      <c r="G594" s="103"/>
      <c r="H594" s="109"/>
      <c r="I594" s="109"/>
      <c r="J594" s="109"/>
      <c r="K594" s="109"/>
      <c r="L594" s="109"/>
      <c r="M594" s="109"/>
      <c r="N594" s="149"/>
      <c r="O594" s="109"/>
      <c r="P594" s="152"/>
      <c r="Q594" s="152"/>
      <c r="R594" s="152"/>
      <c r="S594" s="152"/>
      <c r="T594" s="152"/>
      <c r="U594" s="152"/>
      <c r="V594" s="109"/>
      <c r="W594" s="109"/>
      <c r="X594" s="109"/>
      <c r="Y594" s="109"/>
      <c r="Z594" s="109"/>
      <c r="AA594" s="109"/>
      <c r="AB594" s="109"/>
      <c r="AC594" s="109"/>
      <c r="AD594" s="109"/>
      <c r="AE594" s="109"/>
      <c r="AF594" s="109"/>
      <c r="AG594" s="109"/>
      <c r="AH594" s="109"/>
      <c r="AI594" s="109"/>
      <c r="AJ594" s="109"/>
      <c r="AK594" s="109"/>
      <c r="AL594" s="109"/>
      <c r="AM594" s="109"/>
      <c r="AN594" s="109"/>
      <c r="AO594" s="109"/>
      <c r="AP594" s="109"/>
      <c r="AQ594" s="109"/>
      <c r="AR594" s="109"/>
      <c r="AS594" s="109"/>
      <c r="AT594" s="109"/>
      <c r="AU594" s="109"/>
      <c r="AV594" s="109"/>
      <c r="AW594" s="109"/>
      <c r="AX594" s="109"/>
      <c r="AY594" s="109"/>
      <c r="AZ594" s="109"/>
      <c r="BA594" s="109"/>
      <c r="BB594" s="109"/>
      <c r="BC594" s="109"/>
      <c r="BD594" s="109"/>
      <c r="BE594" s="109"/>
      <c r="BF594" s="109"/>
      <c r="BG594" s="109"/>
      <c r="BH594" s="109"/>
      <c r="BI594" s="109"/>
      <c r="BJ594" s="109"/>
      <c r="BK594" s="109"/>
      <c r="BL594" s="109"/>
      <c r="BM594" s="109"/>
      <c r="BN594" s="109"/>
      <c r="BO594" s="109"/>
      <c r="BP594" s="109"/>
      <c r="BQ594" s="109"/>
      <c r="BR594" s="109"/>
      <c r="BS594" s="109"/>
      <c r="BT594" s="109"/>
      <c r="BU594" s="109"/>
      <c r="BV594" s="109"/>
      <c r="BW594" s="109"/>
      <c r="BX594" s="109"/>
      <c r="BY594" s="109"/>
      <c r="BZ594" s="109"/>
      <c r="CA594" s="109"/>
      <c r="CB594" s="109"/>
      <c r="CC594" s="109"/>
      <c r="CD594" s="109"/>
    </row>
    <row r="595" spans="1:82" s="153" customFormat="1">
      <c r="A595" s="109"/>
      <c r="B595" s="109"/>
      <c r="C595" s="109"/>
      <c r="D595" s="109"/>
      <c r="E595" s="109"/>
      <c r="F595" s="103"/>
      <c r="G595" s="103"/>
      <c r="H595" s="109"/>
      <c r="I595" s="109"/>
      <c r="J595" s="109"/>
      <c r="K595" s="109"/>
      <c r="L595" s="109"/>
      <c r="M595" s="109"/>
      <c r="N595" s="149"/>
      <c r="O595" s="109"/>
      <c r="P595" s="152"/>
      <c r="Q595" s="152"/>
      <c r="R595" s="152"/>
      <c r="S595" s="152"/>
      <c r="T595" s="152"/>
      <c r="U595" s="152"/>
      <c r="V595" s="109"/>
      <c r="W595" s="109"/>
      <c r="X595" s="109"/>
      <c r="Y595" s="109"/>
      <c r="Z595" s="109"/>
      <c r="AA595" s="109"/>
      <c r="AB595" s="109"/>
      <c r="AC595" s="109"/>
      <c r="AD595" s="109"/>
      <c r="AE595" s="109"/>
      <c r="AF595" s="109"/>
      <c r="AG595" s="109"/>
      <c r="AH595" s="109"/>
      <c r="AI595" s="109"/>
      <c r="AJ595" s="109"/>
      <c r="AK595" s="109"/>
      <c r="AL595" s="109"/>
      <c r="AM595" s="109"/>
      <c r="AN595" s="109"/>
      <c r="AO595" s="109"/>
      <c r="AP595" s="109"/>
      <c r="AQ595" s="109"/>
      <c r="AR595" s="109"/>
      <c r="AS595" s="109"/>
      <c r="AT595" s="109"/>
      <c r="AU595" s="109"/>
      <c r="AV595" s="109"/>
      <c r="AW595" s="109"/>
      <c r="AX595" s="109"/>
      <c r="AY595" s="109"/>
      <c r="AZ595" s="109"/>
      <c r="BA595" s="109"/>
      <c r="BB595" s="109"/>
      <c r="BC595" s="109"/>
      <c r="BD595" s="109"/>
      <c r="BE595" s="109"/>
      <c r="BF595" s="109"/>
      <c r="BG595" s="109"/>
      <c r="BH595" s="109"/>
      <c r="BI595" s="109"/>
      <c r="BJ595" s="109"/>
      <c r="BK595" s="109"/>
      <c r="BL595" s="109"/>
      <c r="BM595" s="109"/>
      <c r="BN595" s="109"/>
      <c r="BO595" s="109"/>
      <c r="BP595" s="109"/>
      <c r="BQ595" s="109"/>
      <c r="BR595" s="109"/>
      <c r="BS595" s="109"/>
      <c r="BT595" s="109"/>
      <c r="BU595" s="109"/>
      <c r="BV595" s="109"/>
      <c r="BW595" s="109"/>
      <c r="BX595" s="109"/>
      <c r="BY595" s="109"/>
      <c r="BZ595" s="109"/>
      <c r="CA595" s="109"/>
      <c r="CB595" s="109"/>
      <c r="CC595" s="109"/>
      <c r="CD595" s="109"/>
    </row>
    <row r="596" spans="1:82" s="153" customFormat="1">
      <c r="A596" s="109"/>
      <c r="B596" s="109"/>
      <c r="C596" s="109"/>
      <c r="D596" s="109"/>
      <c r="E596" s="109"/>
      <c r="F596" s="103"/>
      <c r="G596" s="103"/>
      <c r="H596" s="109"/>
      <c r="I596" s="109"/>
      <c r="J596" s="109"/>
      <c r="K596" s="109"/>
      <c r="L596" s="109"/>
      <c r="M596" s="109"/>
      <c r="N596" s="149"/>
      <c r="O596" s="109"/>
      <c r="P596" s="152"/>
      <c r="Q596" s="152"/>
      <c r="R596" s="152"/>
      <c r="S596" s="152"/>
      <c r="T596" s="152"/>
      <c r="U596" s="152"/>
      <c r="V596" s="109"/>
      <c r="W596" s="109"/>
      <c r="X596" s="109"/>
      <c r="Y596" s="109"/>
      <c r="Z596" s="109"/>
      <c r="AA596" s="109"/>
      <c r="AB596" s="109"/>
      <c r="AC596" s="109"/>
      <c r="AD596" s="109"/>
      <c r="AE596" s="109"/>
      <c r="AF596" s="109"/>
      <c r="AG596" s="109"/>
      <c r="AH596" s="109"/>
      <c r="AI596" s="109"/>
      <c r="AJ596" s="109"/>
      <c r="AK596" s="109"/>
      <c r="AL596" s="109"/>
      <c r="AM596" s="109"/>
      <c r="AN596" s="109"/>
      <c r="AO596" s="109"/>
      <c r="AP596" s="109"/>
      <c r="AQ596" s="109"/>
      <c r="AR596" s="109"/>
      <c r="AS596" s="109"/>
      <c r="AT596" s="109"/>
      <c r="AU596" s="109"/>
      <c r="AV596" s="109"/>
      <c r="AW596" s="109"/>
      <c r="AX596" s="109"/>
      <c r="AY596" s="109"/>
      <c r="AZ596" s="109"/>
      <c r="BA596" s="109"/>
      <c r="BB596" s="109"/>
      <c r="BC596" s="109"/>
      <c r="BD596" s="109"/>
      <c r="BE596" s="109"/>
      <c r="BF596" s="109"/>
      <c r="BG596" s="109"/>
      <c r="BH596" s="109"/>
      <c r="BI596" s="109"/>
      <c r="BJ596" s="109"/>
      <c r="BK596" s="109"/>
      <c r="BL596" s="109"/>
      <c r="BM596" s="109"/>
      <c r="BN596" s="109"/>
      <c r="BO596" s="109"/>
      <c r="BP596" s="109"/>
      <c r="BQ596" s="109"/>
      <c r="BR596" s="109"/>
      <c r="BS596" s="109"/>
      <c r="BT596" s="109"/>
      <c r="BU596" s="109"/>
      <c r="BV596" s="109"/>
      <c r="BW596" s="109"/>
      <c r="BX596" s="109"/>
      <c r="BY596" s="109"/>
      <c r="BZ596" s="109"/>
      <c r="CA596" s="109"/>
      <c r="CB596" s="109"/>
      <c r="CC596" s="109"/>
      <c r="CD596" s="109"/>
    </row>
    <row r="597" spans="1:82" s="153" customFormat="1">
      <c r="A597" s="109"/>
      <c r="B597" s="109"/>
      <c r="C597" s="109"/>
      <c r="D597" s="109"/>
      <c r="E597" s="109"/>
      <c r="F597" s="103"/>
      <c r="G597" s="103"/>
      <c r="H597" s="109"/>
      <c r="I597" s="109"/>
      <c r="J597" s="109"/>
      <c r="K597" s="109"/>
      <c r="L597" s="109"/>
      <c r="M597" s="109"/>
      <c r="N597" s="149"/>
      <c r="O597" s="109"/>
      <c r="P597" s="152"/>
      <c r="Q597" s="152"/>
      <c r="R597" s="152"/>
      <c r="S597" s="152"/>
      <c r="T597" s="152"/>
      <c r="U597" s="152"/>
      <c r="V597" s="109"/>
      <c r="W597" s="109"/>
      <c r="X597" s="109"/>
      <c r="Y597" s="109"/>
      <c r="Z597" s="109"/>
      <c r="AA597" s="109"/>
      <c r="AB597" s="109"/>
      <c r="AC597" s="109"/>
      <c r="AD597" s="109"/>
      <c r="AE597" s="109"/>
      <c r="AF597" s="109"/>
      <c r="AG597" s="109"/>
      <c r="AH597" s="109"/>
      <c r="AI597" s="109"/>
      <c r="AJ597" s="109"/>
      <c r="AK597" s="109"/>
      <c r="AL597" s="109"/>
      <c r="AM597" s="109"/>
      <c r="AN597" s="109"/>
      <c r="AO597" s="109"/>
      <c r="AP597" s="109"/>
      <c r="AQ597" s="109"/>
      <c r="AR597" s="109"/>
      <c r="AS597" s="109"/>
      <c r="AT597" s="109"/>
      <c r="AU597" s="109"/>
      <c r="AV597" s="109"/>
      <c r="AW597" s="109"/>
      <c r="AX597" s="109"/>
      <c r="AY597" s="109"/>
      <c r="AZ597" s="109"/>
      <c r="BA597" s="109"/>
      <c r="BB597" s="109"/>
      <c r="BC597" s="109"/>
      <c r="BD597" s="109"/>
      <c r="BE597" s="109"/>
      <c r="BF597" s="109"/>
      <c r="BG597" s="109"/>
      <c r="BH597" s="109"/>
      <c r="BI597" s="109"/>
      <c r="BJ597" s="109"/>
      <c r="BK597" s="109"/>
      <c r="BL597" s="109"/>
      <c r="BM597" s="109"/>
      <c r="BN597" s="109"/>
      <c r="BO597" s="109"/>
      <c r="BP597" s="109"/>
      <c r="BQ597" s="109"/>
      <c r="BR597" s="109"/>
      <c r="BS597" s="109"/>
      <c r="BT597" s="109"/>
      <c r="BU597" s="109"/>
      <c r="BV597" s="109"/>
      <c r="BW597" s="109"/>
      <c r="BX597" s="109"/>
      <c r="BY597" s="109"/>
      <c r="BZ597" s="109"/>
      <c r="CA597" s="109"/>
      <c r="CB597" s="109"/>
      <c r="CC597" s="109"/>
      <c r="CD597" s="109"/>
    </row>
    <row r="598" spans="1:82" s="153" customFormat="1">
      <c r="A598" s="109"/>
      <c r="B598" s="109"/>
      <c r="C598" s="109"/>
      <c r="D598" s="109"/>
      <c r="E598" s="109"/>
      <c r="F598" s="103"/>
      <c r="G598" s="103"/>
      <c r="H598" s="109"/>
      <c r="I598" s="109"/>
      <c r="J598" s="109"/>
      <c r="K598" s="109"/>
      <c r="L598" s="109"/>
      <c r="M598" s="109"/>
      <c r="N598" s="149"/>
      <c r="O598" s="109"/>
      <c r="P598" s="152"/>
      <c r="Q598" s="152"/>
      <c r="R598" s="152"/>
      <c r="S598" s="152"/>
      <c r="T598" s="152"/>
      <c r="U598" s="152"/>
      <c r="V598" s="109"/>
      <c r="W598" s="109"/>
      <c r="X598" s="109"/>
      <c r="Y598" s="109"/>
      <c r="Z598" s="109"/>
      <c r="AA598" s="109"/>
      <c r="AB598" s="109"/>
      <c r="AC598" s="109"/>
      <c r="AD598" s="109"/>
      <c r="AE598" s="109"/>
      <c r="AF598" s="109"/>
      <c r="AG598" s="109"/>
      <c r="AH598" s="109"/>
      <c r="AI598" s="109"/>
      <c r="AJ598" s="109"/>
      <c r="AK598" s="109"/>
      <c r="AL598" s="109"/>
      <c r="AM598" s="109"/>
      <c r="AN598" s="109"/>
      <c r="AO598" s="109"/>
      <c r="AP598" s="109"/>
      <c r="AQ598" s="109"/>
      <c r="AR598" s="109"/>
      <c r="AS598" s="109"/>
      <c r="AT598" s="109"/>
      <c r="AU598" s="109"/>
      <c r="AV598" s="109"/>
      <c r="AW598" s="109"/>
      <c r="AX598" s="109"/>
      <c r="AY598" s="109"/>
      <c r="AZ598" s="109"/>
      <c r="BA598" s="109"/>
      <c r="BB598" s="109"/>
      <c r="BC598" s="109"/>
      <c r="BD598" s="109"/>
      <c r="BE598" s="109"/>
      <c r="BF598" s="109"/>
      <c r="BG598" s="109"/>
      <c r="BH598" s="109"/>
      <c r="BI598" s="109"/>
      <c r="BJ598" s="109"/>
      <c r="BK598" s="109"/>
      <c r="BL598" s="109"/>
      <c r="BM598" s="109"/>
      <c r="BN598" s="109"/>
      <c r="BO598" s="109"/>
      <c r="BP598" s="109"/>
      <c r="BQ598" s="109"/>
      <c r="BR598" s="109"/>
      <c r="BS598" s="109"/>
      <c r="BT598" s="109"/>
      <c r="BU598" s="109"/>
      <c r="BV598" s="109"/>
      <c r="BW598" s="109"/>
      <c r="BX598" s="109"/>
      <c r="BY598" s="109"/>
      <c r="BZ598" s="109"/>
      <c r="CA598" s="109"/>
      <c r="CB598" s="109"/>
      <c r="CC598" s="109"/>
      <c r="CD598" s="109"/>
    </row>
    <row r="599" spans="1:82" s="153" customFormat="1">
      <c r="A599" s="109"/>
      <c r="B599" s="109"/>
      <c r="C599" s="109"/>
      <c r="D599" s="109"/>
      <c r="E599" s="109"/>
      <c r="F599" s="103"/>
      <c r="G599" s="103"/>
      <c r="H599" s="109"/>
      <c r="I599" s="109"/>
      <c r="J599" s="109"/>
      <c r="K599" s="109"/>
      <c r="L599" s="109"/>
      <c r="M599" s="109"/>
      <c r="N599" s="149"/>
      <c r="O599" s="109"/>
      <c r="P599" s="152"/>
      <c r="Q599" s="152"/>
      <c r="R599" s="152"/>
      <c r="S599" s="152"/>
      <c r="T599" s="152"/>
      <c r="U599" s="152"/>
      <c r="V599" s="109"/>
      <c r="W599" s="109"/>
      <c r="X599" s="109"/>
      <c r="Y599" s="109"/>
      <c r="Z599" s="109"/>
      <c r="AA599" s="109"/>
      <c r="AB599" s="109"/>
      <c r="AC599" s="109"/>
      <c r="AD599" s="109"/>
      <c r="AE599" s="109"/>
      <c r="AF599" s="109"/>
      <c r="AG599" s="109"/>
      <c r="AH599" s="109"/>
      <c r="AI599" s="109"/>
      <c r="AJ599" s="109"/>
      <c r="AK599" s="109"/>
      <c r="AL599" s="109"/>
      <c r="AM599" s="109"/>
      <c r="AN599" s="109"/>
      <c r="AO599" s="109"/>
      <c r="AP599" s="109"/>
      <c r="AQ599" s="109"/>
      <c r="AR599" s="109"/>
      <c r="AS599" s="109"/>
      <c r="AT599" s="109"/>
      <c r="AU599" s="109"/>
      <c r="AV599" s="109"/>
      <c r="AW599" s="109"/>
      <c r="AX599" s="109"/>
      <c r="AY599" s="109"/>
      <c r="AZ599" s="109"/>
      <c r="BA599" s="109"/>
      <c r="BB599" s="109"/>
      <c r="BC599" s="109"/>
      <c r="BD599" s="109"/>
      <c r="BE599" s="109"/>
      <c r="BF599" s="109"/>
      <c r="BG599" s="109"/>
      <c r="BH599" s="109"/>
      <c r="BI599" s="109"/>
      <c r="BJ599" s="109"/>
      <c r="BK599" s="109"/>
      <c r="BL599" s="109"/>
      <c r="BM599" s="109"/>
      <c r="BN599" s="109"/>
      <c r="BO599" s="109"/>
      <c r="BP599" s="109"/>
      <c r="BQ599" s="109"/>
      <c r="BR599" s="109"/>
      <c r="BS599" s="109"/>
      <c r="BT599" s="109"/>
      <c r="BU599" s="109"/>
      <c r="BV599" s="109"/>
      <c r="BW599" s="109"/>
      <c r="BX599" s="109"/>
      <c r="BY599" s="109"/>
      <c r="BZ599" s="109"/>
      <c r="CA599" s="109"/>
      <c r="CB599" s="109"/>
      <c r="CC599" s="109"/>
      <c r="CD599" s="109"/>
    </row>
    <row r="600" spans="1:82" s="153" customFormat="1">
      <c r="A600" s="109"/>
      <c r="B600" s="109"/>
      <c r="C600" s="109"/>
      <c r="D600" s="109"/>
      <c r="E600" s="109"/>
      <c r="F600" s="103"/>
      <c r="G600" s="103"/>
      <c r="H600" s="109"/>
      <c r="I600" s="109"/>
      <c r="J600" s="109"/>
      <c r="K600" s="109"/>
      <c r="L600" s="109"/>
      <c r="M600" s="109"/>
      <c r="N600" s="149"/>
      <c r="O600" s="109"/>
      <c r="P600" s="152"/>
      <c r="Q600" s="152"/>
      <c r="R600" s="152"/>
      <c r="S600" s="152"/>
      <c r="T600" s="152"/>
      <c r="U600" s="152"/>
      <c r="V600" s="109"/>
      <c r="W600" s="109"/>
      <c r="X600" s="109"/>
      <c r="Y600" s="109"/>
      <c r="Z600" s="109"/>
      <c r="AA600" s="109"/>
      <c r="AB600" s="109"/>
      <c r="AC600" s="109"/>
      <c r="AD600" s="109"/>
      <c r="AE600" s="109"/>
      <c r="AF600" s="109"/>
      <c r="AG600" s="109"/>
      <c r="AH600" s="109"/>
      <c r="AI600" s="109"/>
      <c r="AJ600" s="109"/>
      <c r="AK600" s="109"/>
      <c r="AL600" s="109"/>
      <c r="AM600" s="109"/>
      <c r="AN600" s="109"/>
      <c r="AO600" s="109"/>
      <c r="AP600" s="109"/>
      <c r="AQ600" s="109"/>
      <c r="AR600" s="109"/>
      <c r="AS600" s="109"/>
      <c r="AT600" s="109"/>
      <c r="AU600" s="109"/>
      <c r="AV600" s="109"/>
      <c r="AW600" s="109"/>
      <c r="AX600" s="109"/>
      <c r="AY600" s="109"/>
      <c r="AZ600" s="109"/>
      <c r="BA600" s="109"/>
      <c r="BB600" s="109"/>
      <c r="BC600" s="109"/>
      <c r="BD600" s="109"/>
      <c r="BE600" s="109"/>
      <c r="BF600" s="109"/>
      <c r="BG600" s="109"/>
      <c r="BH600" s="109"/>
      <c r="BI600" s="109"/>
      <c r="BJ600" s="109"/>
      <c r="BK600" s="109"/>
      <c r="BL600" s="109"/>
      <c r="BM600" s="109"/>
      <c r="BN600" s="109"/>
      <c r="BO600" s="109"/>
      <c r="BP600" s="109"/>
      <c r="BQ600" s="109"/>
      <c r="BR600" s="109"/>
      <c r="BS600" s="109"/>
      <c r="BT600" s="109"/>
      <c r="BU600" s="109"/>
      <c r="BV600" s="109"/>
      <c r="BW600" s="109"/>
      <c r="BX600" s="109"/>
      <c r="BY600" s="109"/>
      <c r="BZ600" s="109"/>
      <c r="CA600" s="109"/>
      <c r="CB600" s="109"/>
      <c r="CC600" s="109"/>
      <c r="CD600" s="109"/>
    </row>
    <row r="601" spans="1:82" s="153" customFormat="1">
      <c r="A601" s="109"/>
      <c r="B601" s="109"/>
      <c r="C601" s="109"/>
      <c r="D601" s="109"/>
      <c r="E601" s="109"/>
      <c r="F601" s="103"/>
      <c r="G601" s="103"/>
      <c r="H601" s="109"/>
      <c r="I601" s="109"/>
      <c r="J601" s="109"/>
      <c r="K601" s="109"/>
      <c r="L601" s="109"/>
      <c r="M601" s="109"/>
      <c r="N601" s="149"/>
      <c r="O601" s="109"/>
      <c r="P601" s="152"/>
      <c r="Q601" s="152"/>
      <c r="R601" s="152"/>
      <c r="S601" s="152"/>
      <c r="T601" s="152"/>
      <c r="U601" s="152"/>
      <c r="V601" s="109"/>
      <c r="W601" s="109"/>
      <c r="X601" s="109"/>
      <c r="Y601" s="109"/>
      <c r="Z601" s="109"/>
      <c r="AA601" s="109"/>
      <c r="AB601" s="109"/>
      <c r="AC601" s="109"/>
      <c r="AD601" s="109"/>
      <c r="AE601" s="109"/>
      <c r="AF601" s="109"/>
      <c r="AG601" s="109"/>
      <c r="AH601" s="109"/>
      <c r="AI601" s="109"/>
      <c r="AJ601" s="109"/>
      <c r="AK601" s="109"/>
      <c r="AL601" s="109"/>
      <c r="AM601" s="109"/>
      <c r="AN601" s="109"/>
      <c r="AO601" s="109"/>
      <c r="AP601" s="109"/>
      <c r="AQ601" s="109"/>
      <c r="AR601" s="109"/>
      <c r="AS601" s="109"/>
      <c r="AT601" s="109"/>
      <c r="AU601" s="109"/>
      <c r="AV601" s="109"/>
      <c r="AW601" s="109"/>
      <c r="AX601" s="109"/>
      <c r="AY601" s="109"/>
      <c r="AZ601" s="109"/>
      <c r="BA601" s="109"/>
      <c r="BB601" s="109"/>
      <c r="BC601" s="109"/>
      <c r="BD601" s="109"/>
      <c r="BE601" s="109"/>
      <c r="BF601" s="109"/>
      <c r="BG601" s="109"/>
      <c r="BH601" s="109"/>
      <c r="BI601" s="109"/>
      <c r="BJ601" s="109"/>
      <c r="BK601" s="109"/>
      <c r="BL601" s="109"/>
      <c r="BM601" s="109"/>
      <c r="BN601" s="109"/>
      <c r="BO601" s="109"/>
      <c r="BP601" s="109"/>
      <c r="BQ601" s="109"/>
      <c r="BR601" s="109"/>
      <c r="BS601" s="109"/>
      <c r="BT601" s="109"/>
      <c r="BU601" s="109"/>
      <c r="BV601" s="109"/>
      <c r="BW601" s="109"/>
      <c r="BX601" s="109"/>
      <c r="BY601" s="109"/>
      <c r="BZ601" s="109"/>
      <c r="CA601" s="109"/>
      <c r="CB601" s="109"/>
      <c r="CC601" s="109"/>
      <c r="CD601" s="109"/>
    </row>
    <row r="602" spans="1:82" s="153" customFormat="1">
      <c r="A602" s="109"/>
      <c r="B602" s="109"/>
      <c r="C602" s="109"/>
      <c r="D602" s="109"/>
      <c r="E602" s="109"/>
      <c r="F602" s="103"/>
      <c r="G602" s="103"/>
      <c r="H602" s="109"/>
      <c r="I602" s="109"/>
      <c r="J602" s="109"/>
      <c r="K602" s="109"/>
      <c r="L602" s="109"/>
      <c r="M602" s="109"/>
      <c r="N602" s="149"/>
      <c r="O602" s="109"/>
      <c r="P602" s="152"/>
      <c r="Q602" s="152"/>
      <c r="R602" s="152"/>
      <c r="S602" s="152"/>
      <c r="T602" s="152"/>
      <c r="U602" s="152"/>
      <c r="V602" s="109"/>
      <c r="W602" s="109"/>
      <c r="X602" s="109"/>
      <c r="Y602" s="109"/>
      <c r="Z602" s="109"/>
      <c r="AA602" s="109"/>
      <c r="AB602" s="109"/>
      <c r="AC602" s="109"/>
      <c r="AD602" s="109"/>
      <c r="AE602" s="109"/>
      <c r="AF602" s="109"/>
      <c r="AG602" s="109"/>
      <c r="AH602" s="109"/>
      <c r="AI602" s="109"/>
      <c r="AJ602" s="109"/>
      <c r="AK602" s="109"/>
      <c r="AL602" s="109"/>
      <c r="AM602" s="109"/>
      <c r="AN602" s="109"/>
      <c r="AO602" s="109"/>
      <c r="AP602" s="109"/>
      <c r="AQ602" s="109"/>
      <c r="AR602" s="109"/>
      <c r="AS602" s="109"/>
      <c r="AT602" s="109"/>
      <c r="AU602" s="109"/>
      <c r="AV602" s="109"/>
      <c r="AW602" s="109"/>
      <c r="AX602" s="109"/>
      <c r="AY602" s="109"/>
      <c r="AZ602" s="109"/>
      <c r="BA602" s="109"/>
      <c r="BB602" s="109"/>
      <c r="BC602" s="109"/>
      <c r="BD602" s="109"/>
      <c r="BE602" s="109"/>
      <c r="BF602" s="109"/>
      <c r="BG602" s="109"/>
      <c r="BH602" s="109"/>
      <c r="BI602" s="109"/>
      <c r="BJ602" s="109"/>
      <c r="BK602" s="109"/>
      <c r="BL602" s="109"/>
      <c r="BM602" s="109"/>
      <c r="BN602" s="109"/>
      <c r="BO602" s="109"/>
      <c r="BP602" s="109"/>
      <c r="BQ602" s="109"/>
      <c r="BR602" s="109"/>
      <c r="BS602" s="109"/>
      <c r="BT602" s="109"/>
      <c r="BU602" s="109"/>
      <c r="BV602" s="109"/>
      <c r="BW602" s="109"/>
      <c r="BX602" s="109"/>
      <c r="BY602" s="109"/>
      <c r="BZ602" s="109"/>
      <c r="CA602" s="109"/>
      <c r="CB602" s="109"/>
      <c r="CC602" s="109"/>
      <c r="CD602" s="109"/>
    </row>
    <row r="603" spans="1:82" s="153" customFormat="1">
      <c r="A603" s="109"/>
      <c r="B603" s="109"/>
      <c r="C603" s="109"/>
      <c r="D603" s="109"/>
      <c r="E603" s="109"/>
      <c r="F603" s="103"/>
      <c r="G603" s="103"/>
      <c r="H603" s="109"/>
      <c r="I603" s="109"/>
      <c r="J603" s="109"/>
      <c r="K603" s="109"/>
      <c r="L603" s="109"/>
      <c r="M603" s="109"/>
      <c r="N603" s="149"/>
      <c r="O603" s="109"/>
      <c r="P603" s="152"/>
      <c r="Q603" s="152"/>
      <c r="R603" s="152"/>
      <c r="S603" s="152"/>
      <c r="T603" s="152"/>
      <c r="U603" s="152"/>
      <c r="V603" s="109"/>
      <c r="W603" s="109"/>
      <c r="X603" s="109"/>
      <c r="Y603" s="109"/>
      <c r="Z603" s="109"/>
      <c r="AA603" s="109"/>
      <c r="AB603" s="109"/>
      <c r="AC603" s="109"/>
      <c r="AD603" s="109"/>
      <c r="AE603" s="109"/>
      <c r="AF603" s="109"/>
      <c r="AG603" s="109"/>
      <c r="AH603" s="109"/>
      <c r="AI603" s="109"/>
      <c r="AJ603" s="109"/>
      <c r="AK603" s="109"/>
      <c r="AL603" s="109"/>
      <c r="AM603" s="109"/>
      <c r="AN603" s="109"/>
      <c r="AO603" s="109"/>
      <c r="AP603" s="109"/>
      <c r="AQ603" s="109"/>
      <c r="AR603" s="109"/>
      <c r="AS603" s="109"/>
      <c r="AT603" s="109"/>
      <c r="AU603" s="109"/>
      <c r="AV603" s="109"/>
      <c r="AW603" s="109"/>
      <c r="AX603" s="109"/>
      <c r="AY603" s="109"/>
      <c r="AZ603" s="109"/>
      <c r="BA603" s="109"/>
      <c r="BB603" s="109"/>
      <c r="BC603" s="109"/>
      <c r="BD603" s="109"/>
      <c r="BE603" s="109"/>
      <c r="BF603" s="109"/>
      <c r="BG603" s="109"/>
      <c r="BH603" s="109"/>
      <c r="BI603" s="109"/>
      <c r="BJ603" s="109"/>
      <c r="BK603" s="109"/>
      <c r="BL603" s="109"/>
      <c r="BM603" s="109"/>
      <c r="BN603" s="109"/>
      <c r="BO603" s="109"/>
      <c r="BP603" s="109"/>
      <c r="BQ603" s="109"/>
      <c r="BR603" s="109"/>
      <c r="BS603" s="109"/>
      <c r="BT603" s="109"/>
      <c r="BU603" s="109"/>
      <c r="BV603" s="109"/>
      <c r="BW603" s="109"/>
      <c r="BX603" s="109"/>
      <c r="BY603" s="109"/>
      <c r="BZ603" s="109"/>
      <c r="CA603" s="109"/>
      <c r="CB603" s="109"/>
      <c r="CC603" s="109"/>
      <c r="CD603" s="109"/>
    </row>
    <row r="604" spans="1:82" s="153" customFormat="1">
      <c r="A604" s="109"/>
      <c r="B604" s="109"/>
      <c r="C604" s="109"/>
      <c r="D604" s="109"/>
      <c r="E604" s="109"/>
      <c r="F604" s="103"/>
      <c r="G604" s="103"/>
      <c r="H604" s="109"/>
      <c r="I604" s="109"/>
      <c r="J604" s="109"/>
      <c r="K604" s="109"/>
      <c r="L604" s="109"/>
      <c r="M604" s="109"/>
      <c r="N604" s="149"/>
      <c r="O604" s="109"/>
      <c r="P604" s="152"/>
      <c r="Q604" s="152"/>
      <c r="R604" s="152"/>
      <c r="S604" s="152"/>
      <c r="T604" s="152"/>
      <c r="U604" s="152"/>
      <c r="V604" s="109"/>
      <c r="W604" s="109"/>
      <c r="X604" s="109"/>
      <c r="Y604" s="109"/>
      <c r="Z604" s="109"/>
      <c r="AA604" s="109"/>
      <c r="AB604" s="109"/>
      <c r="AC604" s="109"/>
      <c r="AD604" s="109"/>
      <c r="AE604" s="109"/>
      <c r="AF604" s="109"/>
      <c r="AG604" s="109"/>
      <c r="AH604" s="109"/>
      <c r="AI604" s="109"/>
      <c r="AJ604" s="109"/>
      <c r="AK604" s="109"/>
      <c r="AL604" s="109"/>
      <c r="AM604" s="109"/>
      <c r="AN604" s="109"/>
      <c r="AO604" s="109"/>
      <c r="AP604" s="109"/>
      <c r="AQ604" s="109"/>
      <c r="AR604" s="109"/>
      <c r="AS604" s="109"/>
      <c r="AT604" s="109"/>
      <c r="AU604" s="109"/>
      <c r="AV604" s="109"/>
      <c r="AW604" s="109"/>
      <c r="AX604" s="109"/>
      <c r="AY604" s="109"/>
      <c r="AZ604" s="109"/>
      <c r="BA604" s="109"/>
      <c r="BB604" s="109"/>
      <c r="BC604" s="109"/>
      <c r="BD604" s="109"/>
      <c r="BE604" s="109"/>
      <c r="BF604" s="109"/>
      <c r="BG604" s="109"/>
      <c r="BH604" s="109"/>
      <c r="BI604" s="109"/>
      <c r="BJ604" s="109"/>
      <c r="BK604" s="109"/>
      <c r="BL604" s="109"/>
      <c r="BM604" s="109"/>
      <c r="BN604" s="109"/>
      <c r="BO604" s="109"/>
      <c r="BP604" s="109"/>
      <c r="BQ604" s="109"/>
      <c r="BR604" s="109"/>
      <c r="BS604" s="109"/>
      <c r="BT604" s="109"/>
      <c r="BU604" s="109"/>
      <c r="BV604" s="109"/>
      <c r="BW604" s="109"/>
      <c r="BX604" s="109"/>
      <c r="BY604" s="109"/>
      <c r="BZ604" s="109"/>
      <c r="CA604" s="109"/>
      <c r="CB604" s="109"/>
      <c r="CC604" s="109"/>
      <c r="CD604" s="109"/>
    </row>
    <row r="605" spans="1:82" s="153" customFormat="1">
      <c r="A605" s="109"/>
      <c r="B605" s="109"/>
      <c r="C605" s="109"/>
      <c r="D605" s="109"/>
      <c r="E605" s="109"/>
      <c r="F605" s="103"/>
      <c r="G605" s="103"/>
      <c r="H605" s="109"/>
      <c r="I605" s="109"/>
      <c r="J605" s="109"/>
      <c r="K605" s="109"/>
      <c r="L605" s="109"/>
      <c r="M605" s="109"/>
      <c r="N605" s="149"/>
      <c r="O605" s="109"/>
      <c r="P605" s="152"/>
      <c r="Q605" s="152"/>
      <c r="R605" s="152"/>
      <c r="S605" s="152"/>
      <c r="T605" s="152"/>
      <c r="U605" s="152"/>
      <c r="V605" s="109"/>
      <c r="W605" s="109"/>
      <c r="X605" s="109"/>
      <c r="Y605" s="109"/>
      <c r="Z605" s="109"/>
      <c r="AA605" s="109"/>
      <c r="AB605" s="109"/>
      <c r="AC605" s="109"/>
      <c r="AD605" s="109"/>
      <c r="AE605" s="109"/>
      <c r="AF605" s="109"/>
      <c r="AG605" s="109"/>
      <c r="AH605" s="109"/>
      <c r="AI605" s="109"/>
      <c r="AJ605" s="109"/>
      <c r="AK605" s="109"/>
      <c r="AL605" s="109"/>
      <c r="AM605" s="109"/>
      <c r="AN605" s="109"/>
      <c r="AO605" s="109"/>
      <c r="AP605" s="109"/>
      <c r="AQ605" s="109"/>
      <c r="AR605" s="109"/>
      <c r="AS605" s="109"/>
      <c r="AT605" s="109"/>
      <c r="AU605" s="109"/>
      <c r="AV605" s="109"/>
      <c r="AW605" s="109"/>
      <c r="AX605" s="109"/>
      <c r="AY605" s="109"/>
      <c r="AZ605" s="109"/>
      <c r="BA605" s="109"/>
      <c r="BB605" s="109"/>
      <c r="BC605" s="109"/>
      <c r="BD605" s="109"/>
      <c r="BE605" s="109"/>
      <c r="BF605" s="109"/>
      <c r="BG605" s="109"/>
      <c r="BH605" s="109"/>
      <c r="BI605" s="109"/>
      <c r="BJ605" s="109"/>
      <c r="BK605" s="109"/>
      <c r="BL605" s="109"/>
      <c r="BM605" s="109"/>
      <c r="BN605" s="109"/>
      <c r="BO605" s="109"/>
      <c r="BP605" s="109"/>
      <c r="BQ605" s="109"/>
      <c r="BR605" s="109"/>
      <c r="BS605" s="109"/>
      <c r="BT605" s="109"/>
      <c r="BU605" s="109"/>
      <c r="BV605" s="109"/>
      <c r="BW605" s="109"/>
      <c r="BX605" s="109"/>
      <c r="BY605" s="109"/>
      <c r="BZ605" s="109"/>
      <c r="CA605" s="109"/>
      <c r="CB605" s="109"/>
      <c r="CC605" s="109"/>
      <c r="CD605" s="109"/>
    </row>
    <row r="606" spans="1:82" s="153" customFormat="1">
      <c r="A606" s="109"/>
      <c r="B606" s="109"/>
      <c r="C606" s="109"/>
      <c r="D606" s="109"/>
      <c r="E606" s="109"/>
      <c r="F606" s="103"/>
      <c r="G606" s="103"/>
      <c r="H606" s="109"/>
      <c r="I606" s="109"/>
      <c r="J606" s="109"/>
      <c r="K606" s="109"/>
      <c r="L606" s="109"/>
      <c r="M606" s="109"/>
      <c r="N606" s="149"/>
      <c r="O606" s="109"/>
      <c r="P606" s="152"/>
      <c r="Q606" s="152"/>
      <c r="R606" s="152"/>
      <c r="S606" s="152"/>
      <c r="T606" s="152"/>
      <c r="U606" s="152"/>
      <c r="V606" s="109"/>
      <c r="W606" s="109"/>
      <c r="X606" s="109"/>
      <c r="Y606" s="109"/>
      <c r="Z606" s="109"/>
      <c r="AA606" s="109"/>
      <c r="AB606" s="109"/>
      <c r="AC606" s="109"/>
      <c r="AD606" s="109"/>
      <c r="AE606" s="109"/>
      <c r="AF606" s="109"/>
      <c r="AG606" s="109"/>
      <c r="AH606" s="109"/>
      <c r="AI606" s="109"/>
      <c r="AJ606" s="109"/>
      <c r="AK606" s="109"/>
      <c r="AL606" s="109"/>
      <c r="AM606" s="109"/>
      <c r="AN606" s="109"/>
      <c r="AO606" s="109"/>
      <c r="AP606" s="109"/>
      <c r="AQ606" s="109"/>
      <c r="AR606" s="109"/>
      <c r="AS606" s="109"/>
      <c r="AT606" s="109"/>
      <c r="AU606" s="109"/>
      <c r="AV606" s="109"/>
      <c r="AW606" s="109"/>
      <c r="AX606" s="109"/>
      <c r="AY606" s="109"/>
      <c r="AZ606" s="109"/>
      <c r="BA606" s="109"/>
      <c r="BB606" s="109"/>
      <c r="BC606" s="109"/>
      <c r="BD606" s="109"/>
      <c r="BE606" s="109"/>
      <c r="BF606" s="109"/>
      <c r="BG606" s="109"/>
      <c r="BH606" s="109"/>
      <c r="BI606" s="109"/>
      <c r="BJ606" s="109"/>
      <c r="BK606" s="109"/>
      <c r="BL606" s="109"/>
      <c r="BM606" s="109"/>
      <c r="BN606" s="109"/>
      <c r="BO606" s="109"/>
      <c r="BP606" s="109"/>
      <c r="BQ606" s="109"/>
      <c r="BR606" s="109"/>
      <c r="BS606" s="109"/>
      <c r="BT606" s="109"/>
      <c r="BU606" s="109"/>
      <c r="BV606" s="109"/>
      <c r="BW606" s="109"/>
      <c r="BX606" s="109"/>
      <c r="BY606" s="109"/>
      <c r="BZ606" s="109"/>
      <c r="CA606" s="109"/>
      <c r="CB606" s="109"/>
      <c r="CC606" s="109"/>
      <c r="CD606" s="109"/>
    </row>
    <row r="607" spans="1:82" s="153" customFormat="1">
      <c r="A607" s="109"/>
      <c r="B607" s="109"/>
      <c r="C607" s="109"/>
      <c r="D607" s="109"/>
      <c r="E607" s="109"/>
      <c r="F607" s="103"/>
      <c r="G607" s="103"/>
      <c r="H607" s="109"/>
      <c r="I607" s="109"/>
      <c r="J607" s="109"/>
      <c r="K607" s="109"/>
      <c r="L607" s="109"/>
      <c r="M607" s="109"/>
      <c r="N607" s="149"/>
      <c r="O607" s="109"/>
      <c r="P607" s="152"/>
      <c r="Q607" s="152"/>
      <c r="R607" s="152"/>
      <c r="S607" s="152"/>
      <c r="T607" s="152"/>
      <c r="U607" s="152"/>
      <c r="V607" s="109"/>
      <c r="W607" s="109"/>
      <c r="X607" s="109"/>
      <c r="Y607" s="109"/>
      <c r="Z607" s="109"/>
      <c r="AA607" s="109"/>
      <c r="AB607" s="109"/>
      <c r="AC607" s="109"/>
      <c r="AD607" s="109"/>
      <c r="AE607" s="109"/>
      <c r="AF607" s="109"/>
      <c r="AG607" s="109"/>
      <c r="AH607" s="109"/>
      <c r="AI607" s="109"/>
      <c r="AJ607" s="109"/>
      <c r="AK607" s="109"/>
      <c r="AL607" s="109"/>
      <c r="AM607" s="109"/>
      <c r="AN607" s="109"/>
      <c r="AO607" s="109"/>
      <c r="AP607" s="109"/>
      <c r="AQ607" s="109"/>
      <c r="AR607" s="109"/>
      <c r="AS607" s="109"/>
      <c r="AT607" s="109"/>
      <c r="AU607" s="109"/>
      <c r="AV607" s="109"/>
      <c r="AW607" s="109"/>
      <c r="AX607" s="109"/>
      <c r="AY607" s="109"/>
      <c r="AZ607" s="109"/>
      <c r="BA607" s="109"/>
      <c r="BB607" s="109"/>
      <c r="BC607" s="109"/>
      <c r="BD607" s="109"/>
      <c r="BE607" s="109"/>
      <c r="BF607" s="109"/>
      <c r="BG607" s="109"/>
      <c r="BH607" s="109"/>
      <c r="BI607" s="109"/>
      <c r="BJ607" s="109"/>
      <c r="BK607" s="109"/>
      <c r="BL607" s="109"/>
      <c r="BM607" s="109"/>
      <c r="BN607" s="109"/>
      <c r="BO607" s="109"/>
      <c r="BP607" s="109"/>
      <c r="BQ607" s="109"/>
      <c r="BR607" s="109"/>
      <c r="BS607" s="109"/>
      <c r="BT607" s="109"/>
      <c r="BU607" s="109"/>
      <c r="BV607" s="109"/>
      <c r="BW607" s="109"/>
      <c r="BX607" s="109"/>
      <c r="BY607" s="109"/>
      <c r="BZ607" s="109"/>
      <c r="CA607" s="109"/>
      <c r="CB607" s="109"/>
      <c r="CC607" s="109"/>
      <c r="CD607" s="109"/>
    </row>
    <row r="608" spans="1:82" s="153" customFormat="1">
      <c r="A608" s="109"/>
      <c r="B608" s="109"/>
      <c r="C608" s="109"/>
      <c r="D608" s="109"/>
      <c r="E608" s="109"/>
      <c r="F608" s="103"/>
      <c r="G608" s="103"/>
      <c r="H608" s="109"/>
      <c r="I608" s="109"/>
      <c r="J608" s="109"/>
      <c r="K608" s="109"/>
      <c r="L608" s="109"/>
      <c r="M608" s="109"/>
      <c r="N608" s="149"/>
      <c r="O608" s="109"/>
      <c r="P608" s="152"/>
      <c r="Q608" s="152"/>
      <c r="R608" s="152"/>
      <c r="S608" s="152"/>
      <c r="T608" s="152"/>
      <c r="U608" s="152"/>
      <c r="V608" s="109"/>
      <c r="W608" s="109"/>
      <c r="X608" s="109"/>
      <c r="Y608" s="109"/>
      <c r="Z608" s="109"/>
      <c r="AA608" s="109"/>
      <c r="AB608" s="109"/>
      <c r="AC608" s="109"/>
      <c r="AD608" s="109"/>
      <c r="AE608" s="109"/>
      <c r="AF608" s="109"/>
      <c r="AG608" s="109"/>
      <c r="AH608" s="109"/>
      <c r="AI608" s="109"/>
      <c r="AJ608" s="109"/>
      <c r="AK608" s="109"/>
      <c r="AL608" s="109"/>
      <c r="AM608" s="109"/>
      <c r="AN608" s="109"/>
      <c r="AO608" s="109"/>
      <c r="AP608" s="109"/>
      <c r="AQ608" s="109"/>
      <c r="AR608" s="109"/>
      <c r="AS608" s="109"/>
      <c r="AT608" s="109"/>
      <c r="AU608" s="109"/>
      <c r="AV608" s="109"/>
      <c r="AW608" s="109"/>
      <c r="AX608" s="109"/>
      <c r="AY608" s="109"/>
      <c r="AZ608" s="109"/>
      <c r="BA608" s="109"/>
      <c r="BB608" s="109"/>
      <c r="BC608" s="109"/>
      <c r="BD608" s="109"/>
      <c r="BE608" s="109"/>
      <c r="BF608" s="109"/>
      <c r="BG608" s="109"/>
      <c r="BH608" s="109"/>
      <c r="BI608" s="109"/>
      <c r="BJ608" s="109"/>
      <c r="BK608" s="109"/>
      <c r="BL608" s="109"/>
      <c r="BM608" s="109"/>
      <c r="BN608" s="109"/>
      <c r="BO608" s="109"/>
      <c r="BP608" s="109"/>
      <c r="BQ608" s="109"/>
      <c r="BR608" s="109"/>
      <c r="BS608" s="109"/>
      <c r="BT608" s="109"/>
      <c r="BU608" s="109"/>
      <c r="BV608" s="109"/>
      <c r="BW608" s="109"/>
      <c r="BX608" s="109"/>
      <c r="BY608" s="109"/>
      <c r="BZ608" s="109"/>
      <c r="CA608" s="109"/>
      <c r="CB608" s="109"/>
      <c r="CC608" s="109"/>
      <c r="CD608" s="109"/>
    </row>
    <row r="609" spans="1:82" s="153" customFormat="1">
      <c r="A609" s="109"/>
      <c r="B609" s="109"/>
      <c r="C609" s="109"/>
      <c r="D609" s="109"/>
      <c r="E609" s="109"/>
      <c r="F609" s="103"/>
      <c r="G609" s="103"/>
      <c r="H609" s="109"/>
      <c r="I609" s="109"/>
      <c r="J609" s="109"/>
      <c r="K609" s="109"/>
      <c r="L609" s="109"/>
      <c r="M609" s="109"/>
      <c r="N609" s="149"/>
      <c r="O609" s="109"/>
      <c r="P609" s="152"/>
      <c r="Q609" s="152"/>
      <c r="R609" s="152"/>
      <c r="S609" s="152"/>
      <c r="T609" s="152"/>
      <c r="U609" s="152"/>
      <c r="V609" s="109"/>
      <c r="W609" s="109"/>
      <c r="X609" s="109"/>
      <c r="Y609" s="109"/>
      <c r="Z609" s="109"/>
      <c r="AA609" s="109"/>
      <c r="AB609" s="109"/>
      <c r="AC609" s="109"/>
      <c r="AD609" s="109"/>
      <c r="AE609" s="109"/>
      <c r="AF609" s="109"/>
      <c r="AG609" s="109"/>
      <c r="AH609" s="109"/>
      <c r="AI609" s="109"/>
      <c r="AJ609" s="109"/>
      <c r="AK609" s="109"/>
      <c r="AL609" s="109"/>
      <c r="AM609" s="109"/>
      <c r="AN609" s="109"/>
      <c r="AO609" s="109"/>
      <c r="AP609" s="109"/>
      <c r="AQ609" s="109"/>
      <c r="AR609" s="109"/>
      <c r="AS609" s="109"/>
      <c r="AT609" s="109"/>
      <c r="AU609" s="109"/>
      <c r="AV609" s="109"/>
      <c r="AW609" s="109"/>
      <c r="AX609" s="109"/>
      <c r="AY609" s="109"/>
      <c r="AZ609" s="109"/>
      <c r="BA609" s="109"/>
      <c r="BB609" s="109"/>
      <c r="BC609" s="109"/>
      <c r="BD609" s="109"/>
      <c r="BE609" s="109"/>
      <c r="BF609" s="109"/>
      <c r="BG609" s="109"/>
      <c r="BH609" s="109"/>
      <c r="BI609" s="109"/>
      <c r="BJ609" s="109"/>
      <c r="BK609" s="109"/>
      <c r="BL609" s="109"/>
      <c r="BM609" s="109"/>
      <c r="BN609" s="109"/>
      <c r="BO609" s="109"/>
      <c r="BP609" s="109"/>
      <c r="BQ609" s="109"/>
      <c r="BR609" s="109"/>
      <c r="BS609" s="109"/>
      <c r="BT609" s="109"/>
      <c r="BU609" s="109"/>
      <c r="BV609" s="109"/>
      <c r="BW609" s="109"/>
      <c r="BX609" s="109"/>
      <c r="BY609" s="109"/>
      <c r="BZ609" s="109"/>
      <c r="CA609" s="109"/>
      <c r="CB609" s="109"/>
      <c r="CC609" s="109"/>
      <c r="CD609" s="109"/>
    </row>
    <row r="610" spans="1:82" s="153" customFormat="1">
      <c r="A610" s="109"/>
      <c r="B610" s="109"/>
      <c r="C610" s="109"/>
      <c r="D610" s="109"/>
      <c r="E610" s="109"/>
      <c r="F610" s="103"/>
      <c r="G610" s="103"/>
      <c r="H610" s="109"/>
      <c r="I610" s="109"/>
      <c r="J610" s="109"/>
      <c r="K610" s="109"/>
      <c r="L610" s="109"/>
      <c r="M610" s="109"/>
      <c r="N610" s="149"/>
      <c r="O610" s="109"/>
      <c r="P610" s="152"/>
      <c r="Q610" s="152"/>
      <c r="R610" s="152"/>
      <c r="S610" s="152"/>
      <c r="T610" s="152"/>
      <c r="U610" s="152"/>
      <c r="V610" s="109"/>
      <c r="W610" s="109"/>
      <c r="X610" s="109"/>
      <c r="Y610" s="109"/>
      <c r="Z610" s="109"/>
      <c r="AA610" s="109"/>
      <c r="AB610" s="109"/>
      <c r="AC610" s="109"/>
      <c r="AD610" s="109"/>
      <c r="AE610" s="109"/>
      <c r="AF610" s="109"/>
      <c r="AG610" s="109"/>
      <c r="AH610" s="109"/>
      <c r="AI610" s="109"/>
      <c r="AJ610" s="109"/>
      <c r="AK610" s="109"/>
      <c r="AL610" s="109"/>
      <c r="AM610" s="109"/>
      <c r="AN610" s="109"/>
      <c r="AO610" s="109"/>
      <c r="AP610" s="109"/>
      <c r="AQ610" s="109"/>
      <c r="AR610" s="109"/>
      <c r="AS610" s="109"/>
      <c r="AT610" s="109"/>
      <c r="AU610" s="109"/>
      <c r="AV610" s="109"/>
      <c r="AW610" s="109"/>
      <c r="AX610" s="109"/>
      <c r="AY610" s="109"/>
      <c r="AZ610" s="109"/>
      <c r="BA610" s="109"/>
      <c r="BB610" s="109"/>
      <c r="BC610" s="109"/>
      <c r="BD610" s="109"/>
      <c r="BE610" s="109"/>
      <c r="BF610" s="109"/>
      <c r="BG610" s="109"/>
      <c r="BH610" s="109"/>
      <c r="BI610" s="109"/>
      <c r="BJ610" s="109"/>
      <c r="BK610" s="109"/>
      <c r="BL610" s="109"/>
      <c r="BM610" s="109"/>
      <c r="BN610" s="109"/>
      <c r="BO610" s="109"/>
      <c r="BP610" s="109"/>
      <c r="BQ610" s="109"/>
      <c r="BR610" s="109"/>
      <c r="BS610" s="109"/>
      <c r="BT610" s="109"/>
      <c r="BU610" s="109"/>
      <c r="BV610" s="109"/>
      <c r="BW610" s="109"/>
      <c r="BX610" s="109"/>
      <c r="BY610" s="109"/>
      <c r="BZ610" s="109"/>
      <c r="CA610" s="109"/>
      <c r="CB610" s="109"/>
      <c r="CC610" s="109"/>
      <c r="CD610" s="109"/>
    </row>
    <row r="611" spans="1:82" s="153" customFormat="1">
      <c r="A611" s="109"/>
      <c r="B611" s="109"/>
      <c r="C611" s="109"/>
      <c r="D611" s="109"/>
      <c r="E611" s="109"/>
      <c r="F611" s="103"/>
      <c r="G611" s="103"/>
      <c r="H611" s="109"/>
      <c r="I611" s="109"/>
      <c r="J611" s="109"/>
      <c r="K611" s="109"/>
      <c r="L611" s="109"/>
      <c r="M611" s="109"/>
      <c r="N611" s="149"/>
      <c r="O611" s="109"/>
      <c r="P611" s="152"/>
      <c r="Q611" s="152"/>
      <c r="R611" s="152"/>
      <c r="S611" s="152"/>
      <c r="T611" s="152"/>
      <c r="U611" s="152"/>
      <c r="V611" s="109"/>
      <c r="W611" s="109"/>
      <c r="X611" s="109"/>
      <c r="Y611" s="109"/>
      <c r="Z611" s="109"/>
      <c r="AA611" s="109"/>
      <c r="AB611" s="109"/>
      <c r="AC611" s="109"/>
      <c r="AD611" s="109"/>
      <c r="AE611" s="109"/>
      <c r="AF611" s="109"/>
      <c r="AG611" s="109"/>
      <c r="AH611" s="109"/>
      <c r="AI611" s="109"/>
      <c r="AJ611" s="109"/>
      <c r="AK611" s="109"/>
      <c r="AL611" s="109"/>
      <c r="AM611" s="109"/>
      <c r="AN611" s="109"/>
      <c r="AO611" s="109"/>
      <c r="AP611" s="109"/>
      <c r="AQ611" s="109"/>
      <c r="AR611" s="109"/>
      <c r="AS611" s="109"/>
      <c r="AT611" s="109"/>
      <c r="AU611" s="109"/>
      <c r="AV611" s="109"/>
      <c r="AW611" s="109"/>
      <c r="AX611" s="109"/>
      <c r="AY611" s="109"/>
      <c r="AZ611" s="109"/>
      <c r="BA611" s="109"/>
      <c r="BB611" s="109"/>
      <c r="BC611" s="109"/>
      <c r="BD611" s="109"/>
      <c r="BE611" s="109"/>
      <c r="BF611" s="109"/>
      <c r="BG611" s="109"/>
      <c r="BH611" s="109"/>
      <c r="BI611" s="109"/>
      <c r="BJ611" s="109"/>
      <c r="BK611" s="109"/>
      <c r="BL611" s="109"/>
      <c r="BM611" s="109"/>
      <c r="BN611" s="109"/>
      <c r="BO611" s="109"/>
      <c r="BP611" s="109"/>
      <c r="BQ611" s="109"/>
      <c r="BR611" s="109"/>
      <c r="BS611" s="109"/>
      <c r="BT611" s="109"/>
      <c r="BU611" s="109"/>
      <c r="BV611" s="109"/>
      <c r="BW611" s="109"/>
      <c r="BX611" s="109"/>
      <c r="BY611" s="109"/>
      <c r="BZ611" s="109"/>
      <c r="CA611" s="109"/>
      <c r="CB611" s="109"/>
      <c r="CC611" s="109"/>
      <c r="CD611" s="109"/>
    </row>
    <row r="612" spans="1:82" s="153" customFormat="1">
      <c r="A612" s="109"/>
      <c r="B612" s="109"/>
      <c r="C612" s="109"/>
      <c r="D612" s="109"/>
      <c r="E612" s="109"/>
      <c r="F612" s="103"/>
      <c r="G612" s="103"/>
      <c r="H612" s="109"/>
      <c r="I612" s="109"/>
      <c r="J612" s="109"/>
      <c r="K612" s="109"/>
      <c r="L612" s="109"/>
      <c r="M612" s="109"/>
      <c r="N612" s="149"/>
      <c r="O612" s="109"/>
      <c r="P612" s="152"/>
      <c r="Q612" s="152"/>
      <c r="R612" s="152"/>
      <c r="S612" s="152"/>
      <c r="T612" s="152"/>
      <c r="U612" s="152"/>
      <c r="V612" s="109"/>
      <c r="W612" s="109"/>
      <c r="X612" s="109"/>
      <c r="Y612" s="109"/>
      <c r="Z612" s="109"/>
      <c r="AA612" s="109"/>
      <c r="AB612" s="109"/>
      <c r="AC612" s="109"/>
      <c r="AD612" s="109"/>
      <c r="AE612" s="109"/>
      <c r="AF612" s="109"/>
      <c r="AG612" s="109"/>
      <c r="AH612" s="109"/>
      <c r="AI612" s="109"/>
      <c r="AJ612" s="109"/>
      <c r="AK612" s="109"/>
      <c r="AL612" s="109"/>
      <c r="AM612" s="109"/>
      <c r="AN612" s="109"/>
      <c r="AO612" s="109"/>
      <c r="AP612" s="109"/>
      <c r="AQ612" s="109"/>
      <c r="AR612" s="109"/>
      <c r="AS612" s="109"/>
      <c r="AT612" s="109"/>
      <c r="AU612" s="109"/>
      <c r="AV612" s="109"/>
      <c r="AW612" s="109"/>
      <c r="AX612" s="109"/>
      <c r="AY612" s="109"/>
      <c r="AZ612" s="109"/>
      <c r="BA612" s="109"/>
      <c r="BB612" s="109"/>
      <c r="BC612" s="109"/>
      <c r="BD612" s="109"/>
      <c r="BE612" s="109"/>
      <c r="BF612" s="109"/>
      <c r="BG612" s="109"/>
      <c r="BH612" s="109"/>
      <c r="BI612" s="109"/>
      <c r="BJ612" s="109"/>
      <c r="BK612" s="109"/>
      <c r="BL612" s="109"/>
      <c r="BM612" s="109"/>
      <c r="BN612" s="109"/>
      <c r="BO612" s="109"/>
      <c r="BP612" s="109"/>
      <c r="BQ612" s="109"/>
      <c r="BR612" s="109"/>
      <c r="BS612" s="109"/>
      <c r="BT612" s="109"/>
      <c r="BU612" s="109"/>
      <c r="BV612" s="109"/>
      <c r="BW612" s="109"/>
      <c r="BX612" s="109"/>
      <c r="BY612" s="109"/>
      <c r="BZ612" s="109"/>
      <c r="CA612" s="109"/>
      <c r="CB612" s="109"/>
      <c r="CC612" s="109"/>
      <c r="CD612" s="109"/>
    </row>
    <row r="613" spans="1:82" s="153" customFormat="1">
      <c r="A613" s="109"/>
      <c r="B613" s="109"/>
      <c r="C613" s="109"/>
      <c r="D613" s="109"/>
      <c r="E613" s="109"/>
      <c r="F613" s="103"/>
      <c r="G613" s="103"/>
      <c r="H613" s="109"/>
      <c r="I613" s="109"/>
      <c r="J613" s="109"/>
      <c r="K613" s="109"/>
      <c r="L613" s="109"/>
      <c r="M613" s="109"/>
      <c r="N613" s="149"/>
      <c r="O613" s="109"/>
      <c r="P613" s="152"/>
      <c r="Q613" s="152"/>
      <c r="R613" s="152"/>
      <c r="S613" s="152"/>
      <c r="T613" s="152"/>
      <c r="U613" s="152"/>
      <c r="V613" s="109"/>
      <c r="W613" s="109"/>
      <c r="X613" s="109"/>
      <c r="Y613" s="109"/>
      <c r="Z613" s="109"/>
      <c r="AA613" s="109"/>
      <c r="AB613" s="109"/>
      <c r="AC613" s="109"/>
      <c r="AD613" s="109"/>
      <c r="AE613" s="109"/>
      <c r="AF613" s="109"/>
      <c r="AG613" s="109"/>
      <c r="AH613" s="109"/>
      <c r="AI613" s="109"/>
      <c r="AJ613" s="109"/>
      <c r="AK613" s="109"/>
      <c r="AL613" s="109"/>
      <c r="AM613" s="109"/>
      <c r="AN613" s="109"/>
      <c r="AO613" s="109"/>
      <c r="AP613" s="109"/>
      <c r="AQ613" s="109"/>
      <c r="AR613" s="109"/>
      <c r="AS613" s="109"/>
      <c r="AT613" s="109"/>
      <c r="AU613" s="109"/>
      <c r="AV613" s="109"/>
      <c r="AW613" s="109"/>
      <c r="AX613" s="109"/>
      <c r="AY613" s="109"/>
      <c r="AZ613" s="109"/>
      <c r="BA613" s="109"/>
      <c r="BB613" s="109"/>
      <c r="BC613" s="109"/>
      <c r="BD613" s="109"/>
      <c r="BE613" s="109"/>
      <c r="BF613" s="109"/>
      <c r="BG613" s="109"/>
      <c r="BH613" s="109"/>
      <c r="BI613" s="109"/>
      <c r="BJ613" s="109"/>
      <c r="BK613" s="109"/>
      <c r="BL613" s="109"/>
      <c r="BM613" s="109"/>
      <c r="BN613" s="109"/>
      <c r="BO613" s="109"/>
      <c r="BP613" s="109"/>
      <c r="BQ613" s="109"/>
      <c r="BR613" s="109"/>
      <c r="BS613" s="109"/>
      <c r="BT613" s="109"/>
      <c r="BU613" s="109"/>
      <c r="BV613" s="109"/>
      <c r="BW613" s="109"/>
      <c r="BX613" s="109"/>
      <c r="BY613" s="109"/>
      <c r="BZ613" s="109"/>
      <c r="CA613" s="109"/>
      <c r="CB613" s="109"/>
      <c r="CC613" s="109"/>
      <c r="CD613" s="109"/>
    </row>
    <row r="614" spans="1:82" s="153" customFormat="1">
      <c r="A614" s="109"/>
      <c r="B614" s="109"/>
      <c r="C614" s="109"/>
      <c r="D614" s="109"/>
      <c r="E614" s="109"/>
      <c r="F614" s="103"/>
      <c r="G614" s="103"/>
      <c r="H614" s="109"/>
      <c r="I614" s="109"/>
      <c r="J614" s="109"/>
      <c r="K614" s="109"/>
      <c r="L614" s="109"/>
      <c r="M614" s="109"/>
      <c r="N614" s="149"/>
      <c r="O614" s="109"/>
      <c r="P614" s="152"/>
      <c r="Q614" s="152"/>
      <c r="R614" s="152"/>
      <c r="S614" s="152"/>
      <c r="T614" s="152"/>
      <c r="U614" s="152"/>
      <c r="V614" s="109"/>
      <c r="W614" s="109"/>
      <c r="X614" s="109"/>
      <c r="Y614" s="109"/>
      <c r="Z614" s="109"/>
      <c r="AA614" s="109"/>
      <c r="AB614" s="109"/>
      <c r="AC614" s="109"/>
      <c r="AD614" s="109"/>
      <c r="AE614" s="109"/>
      <c r="AF614" s="109"/>
      <c r="AG614" s="109"/>
      <c r="AH614" s="109"/>
      <c r="AI614" s="109"/>
      <c r="AJ614" s="109"/>
      <c r="AK614" s="109"/>
      <c r="AL614" s="109"/>
      <c r="AM614" s="109"/>
      <c r="AN614" s="109"/>
      <c r="AO614" s="109"/>
      <c r="AP614" s="109"/>
      <c r="AQ614" s="109"/>
      <c r="AR614" s="109"/>
      <c r="AS614" s="109"/>
      <c r="AT614" s="109"/>
      <c r="AU614" s="109"/>
      <c r="AV614" s="109"/>
      <c r="AW614" s="109"/>
      <c r="AX614" s="109"/>
      <c r="AY614" s="109"/>
      <c r="AZ614" s="109"/>
      <c r="BA614" s="109"/>
      <c r="BB614" s="109"/>
      <c r="BC614" s="109"/>
      <c r="BD614" s="109"/>
      <c r="BE614" s="109"/>
      <c r="BF614" s="109"/>
      <c r="BG614" s="109"/>
      <c r="BH614" s="109"/>
      <c r="BI614" s="109"/>
      <c r="BJ614" s="109"/>
      <c r="BK614" s="109"/>
      <c r="BL614" s="109"/>
      <c r="BM614" s="109"/>
      <c r="BN614" s="109"/>
      <c r="BO614" s="109"/>
      <c r="BP614" s="109"/>
      <c r="BQ614" s="109"/>
      <c r="BR614" s="109"/>
      <c r="BS614" s="109"/>
      <c r="BT614" s="109"/>
      <c r="BU614" s="109"/>
      <c r="BV614" s="109"/>
      <c r="BW614" s="109"/>
      <c r="BX614" s="109"/>
      <c r="BY614" s="109"/>
      <c r="BZ614" s="109"/>
      <c r="CA614" s="109"/>
      <c r="CB614" s="109"/>
      <c r="CC614" s="109"/>
      <c r="CD614" s="109"/>
    </row>
    <row r="615" spans="1:82" s="153" customFormat="1">
      <c r="A615" s="109"/>
      <c r="B615" s="109"/>
      <c r="C615" s="109"/>
      <c r="D615" s="109"/>
      <c r="E615" s="109"/>
      <c r="F615" s="103"/>
      <c r="G615" s="103"/>
      <c r="H615" s="109"/>
      <c r="I615" s="109"/>
      <c r="J615" s="109"/>
      <c r="K615" s="109"/>
      <c r="L615" s="109"/>
      <c r="M615" s="109"/>
      <c r="N615" s="149"/>
      <c r="O615" s="109"/>
      <c r="P615" s="152"/>
      <c r="Q615" s="152"/>
      <c r="R615" s="152"/>
      <c r="S615" s="152"/>
      <c r="T615" s="152"/>
      <c r="U615" s="152"/>
      <c r="V615" s="109"/>
      <c r="W615" s="109"/>
      <c r="X615" s="109"/>
      <c r="Y615" s="109"/>
      <c r="Z615" s="109"/>
      <c r="AA615" s="109"/>
      <c r="AB615" s="109"/>
      <c r="AC615" s="109"/>
      <c r="AD615" s="109"/>
      <c r="AE615" s="109"/>
      <c r="AF615" s="109"/>
      <c r="AG615" s="109"/>
      <c r="AH615" s="109"/>
      <c r="AI615" s="109"/>
      <c r="AJ615" s="109"/>
      <c r="AK615" s="109"/>
      <c r="AL615" s="109"/>
      <c r="AM615" s="109"/>
      <c r="AN615" s="109"/>
      <c r="AO615" s="109"/>
      <c r="AP615" s="109"/>
      <c r="AQ615" s="109"/>
      <c r="AR615" s="109"/>
      <c r="AS615" s="109"/>
      <c r="AT615" s="109"/>
      <c r="AU615" s="109"/>
      <c r="AV615" s="109"/>
      <c r="AW615" s="109"/>
      <c r="AX615" s="109"/>
      <c r="AY615" s="109"/>
      <c r="AZ615" s="109"/>
      <c r="BA615" s="109"/>
      <c r="BB615" s="109"/>
      <c r="BC615" s="109"/>
      <c r="BD615" s="109"/>
      <c r="BE615" s="109"/>
      <c r="BF615" s="109"/>
      <c r="BG615" s="109"/>
      <c r="BH615" s="109"/>
      <c r="BI615" s="109"/>
      <c r="BJ615" s="109"/>
      <c r="BK615" s="109"/>
      <c r="BL615" s="109"/>
      <c r="BM615" s="109"/>
      <c r="BN615" s="109"/>
      <c r="BO615" s="109"/>
      <c r="BP615" s="109"/>
      <c r="BQ615" s="109"/>
      <c r="BR615" s="109"/>
      <c r="BS615" s="109"/>
      <c r="BT615" s="109"/>
      <c r="BU615" s="109"/>
      <c r="BV615" s="109"/>
      <c r="BW615" s="109"/>
      <c r="BX615" s="109"/>
      <c r="BY615" s="109"/>
      <c r="BZ615" s="109"/>
      <c r="CA615" s="109"/>
      <c r="CB615" s="109"/>
      <c r="CC615" s="109"/>
      <c r="CD615" s="109"/>
    </row>
    <row r="616" spans="1:82" s="153" customFormat="1">
      <c r="A616" s="109"/>
      <c r="B616" s="109"/>
      <c r="C616" s="109"/>
      <c r="D616" s="109"/>
      <c r="E616" s="109"/>
      <c r="F616" s="103"/>
      <c r="G616" s="103"/>
      <c r="H616" s="109"/>
      <c r="I616" s="109"/>
      <c r="J616" s="109"/>
      <c r="K616" s="109"/>
      <c r="L616" s="109"/>
      <c r="M616" s="109"/>
      <c r="N616" s="149"/>
      <c r="O616" s="109"/>
      <c r="P616" s="152"/>
      <c r="Q616" s="152"/>
      <c r="R616" s="152"/>
      <c r="S616" s="152"/>
      <c r="T616" s="152"/>
      <c r="U616" s="152"/>
      <c r="V616" s="109"/>
      <c r="W616" s="109"/>
      <c r="X616" s="109"/>
      <c r="Y616" s="109"/>
      <c r="Z616" s="109"/>
      <c r="AA616" s="109"/>
      <c r="AB616" s="109"/>
      <c r="AC616" s="109"/>
      <c r="AD616" s="109"/>
      <c r="AE616" s="109"/>
      <c r="AF616" s="109"/>
      <c r="AG616" s="109"/>
      <c r="AH616" s="109"/>
      <c r="AI616" s="109"/>
      <c r="AJ616" s="109"/>
      <c r="AK616" s="109"/>
      <c r="AL616" s="109"/>
      <c r="AM616" s="109"/>
      <c r="AN616" s="109"/>
      <c r="AO616" s="109"/>
      <c r="AP616" s="109"/>
      <c r="AQ616" s="109"/>
      <c r="AR616" s="109"/>
      <c r="AS616" s="109"/>
      <c r="AT616" s="109"/>
      <c r="AU616" s="109"/>
      <c r="AV616" s="109"/>
      <c r="AW616" s="109"/>
      <c r="AX616" s="109"/>
      <c r="AY616" s="109"/>
      <c r="AZ616" s="109"/>
      <c r="BA616" s="109"/>
      <c r="BB616" s="109"/>
      <c r="BC616" s="109"/>
      <c r="BD616" s="109"/>
      <c r="BE616" s="109"/>
      <c r="BF616" s="109"/>
      <c r="BG616" s="109"/>
      <c r="BH616" s="109"/>
      <c r="BI616" s="109"/>
      <c r="BJ616" s="109"/>
      <c r="BK616" s="109"/>
      <c r="BL616" s="109"/>
      <c r="BM616" s="109"/>
      <c r="BN616" s="109"/>
      <c r="BO616" s="109"/>
      <c r="BP616" s="109"/>
      <c r="BQ616" s="109"/>
      <c r="BR616" s="109"/>
      <c r="BS616" s="109"/>
      <c r="BT616" s="109"/>
      <c r="BU616" s="109"/>
      <c r="BV616" s="109"/>
      <c r="BW616" s="109"/>
      <c r="BX616" s="109"/>
      <c r="BY616" s="109"/>
      <c r="BZ616" s="109"/>
      <c r="CA616" s="109"/>
      <c r="CB616" s="109"/>
      <c r="CC616" s="109"/>
      <c r="CD616" s="109"/>
    </row>
    <row r="617" spans="1:82" s="153" customFormat="1">
      <c r="A617" s="109"/>
      <c r="B617" s="109"/>
      <c r="C617" s="109"/>
      <c r="D617" s="109"/>
      <c r="E617" s="109"/>
      <c r="F617" s="103"/>
      <c r="G617" s="103"/>
      <c r="H617" s="109"/>
      <c r="I617" s="109"/>
      <c r="J617" s="109"/>
      <c r="K617" s="109"/>
      <c r="L617" s="109"/>
      <c r="M617" s="109"/>
      <c r="N617" s="149"/>
      <c r="O617" s="109"/>
      <c r="P617" s="152"/>
      <c r="Q617" s="152"/>
      <c r="R617" s="152"/>
      <c r="S617" s="152"/>
      <c r="T617" s="152"/>
      <c r="U617" s="152"/>
      <c r="V617" s="109"/>
      <c r="W617" s="109"/>
      <c r="X617" s="109"/>
      <c r="Y617" s="109"/>
      <c r="Z617" s="109"/>
      <c r="AA617" s="109"/>
      <c r="AB617" s="109"/>
      <c r="AC617" s="109"/>
      <c r="AD617" s="109"/>
      <c r="AE617" s="109"/>
      <c r="AF617" s="109"/>
      <c r="AG617" s="109"/>
      <c r="AH617" s="109"/>
      <c r="AI617" s="109"/>
      <c r="AJ617" s="109"/>
      <c r="AK617" s="109"/>
      <c r="AL617" s="109"/>
      <c r="AM617" s="109"/>
      <c r="AN617" s="109"/>
      <c r="AO617" s="109"/>
      <c r="AP617" s="109"/>
      <c r="AQ617" s="109"/>
      <c r="AR617" s="109"/>
      <c r="AS617" s="109"/>
      <c r="AT617" s="109"/>
      <c r="AU617" s="109"/>
      <c r="AV617" s="109"/>
      <c r="AW617" s="109"/>
      <c r="AX617" s="109"/>
      <c r="AY617" s="109"/>
      <c r="AZ617" s="109"/>
      <c r="BA617" s="109"/>
      <c r="BB617" s="109"/>
      <c r="BC617" s="109"/>
      <c r="BD617" s="109"/>
      <c r="BE617" s="109"/>
      <c r="BF617" s="109"/>
      <c r="BG617" s="109"/>
      <c r="BH617" s="109"/>
      <c r="BI617" s="109"/>
      <c r="BJ617" s="109"/>
      <c r="BK617" s="109"/>
      <c r="BL617" s="109"/>
      <c r="BM617" s="109"/>
      <c r="BN617" s="109"/>
      <c r="BO617" s="109"/>
      <c r="BP617" s="109"/>
      <c r="BQ617" s="109"/>
      <c r="BR617" s="109"/>
      <c r="BS617" s="109"/>
      <c r="BT617" s="109"/>
      <c r="BU617" s="109"/>
      <c r="BV617" s="109"/>
      <c r="BW617" s="109"/>
      <c r="BX617" s="109"/>
      <c r="BY617" s="109"/>
      <c r="BZ617" s="109"/>
      <c r="CA617" s="109"/>
      <c r="CB617" s="109"/>
      <c r="CC617" s="109"/>
      <c r="CD617" s="109"/>
    </row>
    <row r="618" spans="1:82" s="153" customFormat="1">
      <c r="A618" s="109"/>
      <c r="B618" s="109"/>
      <c r="C618" s="109"/>
      <c r="D618" s="109"/>
      <c r="E618" s="109"/>
      <c r="F618" s="103"/>
      <c r="G618" s="103"/>
      <c r="H618" s="109"/>
      <c r="I618" s="109"/>
      <c r="J618" s="109"/>
      <c r="K618" s="109"/>
      <c r="L618" s="109"/>
      <c r="M618" s="109"/>
      <c r="N618" s="149"/>
      <c r="O618" s="109"/>
      <c r="P618" s="152"/>
      <c r="Q618" s="152"/>
      <c r="R618" s="152"/>
      <c r="S618" s="152"/>
      <c r="T618" s="152"/>
      <c r="U618" s="152"/>
      <c r="V618" s="109"/>
      <c r="W618" s="109"/>
      <c r="X618" s="109"/>
      <c r="Y618" s="109"/>
      <c r="Z618" s="109"/>
      <c r="AA618" s="109"/>
      <c r="AB618" s="109"/>
      <c r="AC618" s="109"/>
      <c r="AD618" s="109"/>
      <c r="AE618" s="109"/>
      <c r="AF618" s="109"/>
      <c r="AG618" s="109"/>
      <c r="AH618" s="109"/>
      <c r="AI618" s="109"/>
      <c r="AJ618" s="109"/>
      <c r="AK618" s="109"/>
      <c r="AL618" s="109"/>
      <c r="AM618" s="109"/>
      <c r="AN618" s="109"/>
      <c r="AO618" s="109"/>
      <c r="AP618" s="109"/>
      <c r="AQ618" s="109"/>
      <c r="AR618" s="109"/>
      <c r="AS618" s="109"/>
      <c r="AT618" s="109"/>
      <c r="AU618" s="109"/>
      <c r="AV618" s="109"/>
      <c r="AW618" s="109"/>
      <c r="AX618" s="109"/>
      <c r="AY618" s="109"/>
      <c r="AZ618" s="109"/>
      <c r="BA618" s="109"/>
      <c r="BB618" s="109"/>
      <c r="BC618" s="109"/>
      <c r="BD618" s="109"/>
      <c r="BE618" s="109"/>
      <c r="BF618" s="109"/>
      <c r="BG618" s="109"/>
      <c r="BH618" s="109"/>
      <c r="BI618" s="109"/>
      <c r="BJ618" s="109"/>
      <c r="BK618" s="109"/>
      <c r="BL618" s="109"/>
      <c r="BM618" s="109"/>
      <c r="BN618" s="109"/>
      <c r="BO618" s="109"/>
      <c r="BP618" s="109"/>
      <c r="BQ618" s="109"/>
      <c r="BR618" s="109"/>
      <c r="BS618" s="109"/>
      <c r="BT618" s="109"/>
      <c r="BU618" s="109"/>
      <c r="BV618" s="109"/>
      <c r="BW618" s="109"/>
      <c r="BX618" s="109"/>
      <c r="BY618" s="109"/>
      <c r="BZ618" s="109"/>
      <c r="CA618" s="109"/>
      <c r="CB618" s="109"/>
      <c r="CC618" s="109"/>
      <c r="CD618" s="109"/>
    </row>
    <row r="619" spans="1:82" s="153" customFormat="1">
      <c r="A619" s="109"/>
      <c r="B619" s="109"/>
      <c r="C619" s="109"/>
      <c r="D619" s="109"/>
      <c r="E619" s="109"/>
      <c r="F619" s="103"/>
      <c r="G619" s="103"/>
      <c r="H619" s="109"/>
      <c r="I619" s="109"/>
      <c r="J619" s="109"/>
      <c r="K619" s="109"/>
      <c r="L619" s="109"/>
      <c r="M619" s="109"/>
      <c r="N619" s="149"/>
      <c r="O619" s="109"/>
      <c r="P619" s="152"/>
      <c r="Q619" s="152"/>
      <c r="R619" s="152"/>
      <c r="S619" s="152"/>
      <c r="T619" s="152"/>
      <c r="U619" s="152"/>
      <c r="V619" s="109"/>
      <c r="W619" s="109"/>
      <c r="X619" s="109"/>
      <c r="Y619" s="109"/>
      <c r="Z619" s="109"/>
      <c r="AA619" s="109"/>
      <c r="AB619" s="109"/>
      <c r="AC619" s="109"/>
      <c r="AD619" s="109"/>
      <c r="AE619" s="109"/>
      <c r="AF619" s="109"/>
      <c r="AG619" s="109"/>
      <c r="AH619" s="109"/>
      <c r="AI619" s="109"/>
      <c r="AJ619" s="109"/>
      <c r="AK619" s="109"/>
      <c r="AL619" s="109"/>
      <c r="AM619" s="109"/>
      <c r="AN619" s="109"/>
      <c r="AO619" s="109"/>
      <c r="AP619" s="109"/>
      <c r="AQ619" s="109"/>
      <c r="AR619" s="109"/>
      <c r="AS619" s="109"/>
      <c r="AT619" s="109"/>
      <c r="AU619" s="109"/>
      <c r="AV619" s="109"/>
      <c r="AW619" s="109"/>
      <c r="AX619" s="109"/>
      <c r="AY619" s="109"/>
      <c r="AZ619" s="109"/>
      <c r="BA619" s="109"/>
      <c r="BB619" s="109"/>
      <c r="BC619" s="109"/>
      <c r="BD619" s="109"/>
      <c r="BE619" s="109"/>
      <c r="BF619" s="109"/>
      <c r="BG619" s="109"/>
      <c r="BH619" s="109"/>
      <c r="BI619" s="109"/>
      <c r="BJ619" s="109"/>
      <c r="BK619" s="109"/>
      <c r="BL619" s="109"/>
      <c r="BM619" s="109"/>
      <c r="BN619" s="109"/>
      <c r="BO619" s="109"/>
      <c r="BP619" s="109"/>
      <c r="BQ619" s="109"/>
      <c r="BR619" s="109"/>
      <c r="BS619" s="109"/>
      <c r="BT619" s="109"/>
      <c r="BU619" s="109"/>
      <c r="BV619" s="109"/>
      <c r="BW619" s="109"/>
      <c r="BX619" s="109"/>
      <c r="BY619" s="109"/>
      <c r="BZ619" s="109"/>
      <c r="CA619" s="109"/>
      <c r="CB619" s="109"/>
      <c r="CC619" s="109"/>
      <c r="CD619" s="109"/>
    </row>
    <row r="620" spans="1:82" s="153" customFormat="1">
      <c r="A620" s="109"/>
      <c r="B620" s="109"/>
      <c r="C620" s="109"/>
      <c r="D620" s="109"/>
      <c r="E620" s="109"/>
      <c r="F620" s="103"/>
      <c r="G620" s="103"/>
      <c r="H620" s="109"/>
      <c r="I620" s="109"/>
      <c r="J620" s="109"/>
      <c r="K620" s="109"/>
      <c r="L620" s="109"/>
      <c r="M620" s="109"/>
      <c r="N620" s="149"/>
      <c r="O620" s="109"/>
      <c r="P620" s="152"/>
      <c r="Q620" s="152"/>
      <c r="R620" s="152"/>
      <c r="S620" s="152"/>
      <c r="T620" s="152"/>
      <c r="U620" s="152"/>
      <c r="V620" s="109"/>
      <c r="W620" s="109"/>
      <c r="X620" s="109"/>
      <c r="Y620" s="109"/>
      <c r="Z620" s="109"/>
      <c r="AA620" s="109"/>
      <c r="AB620" s="109"/>
      <c r="AC620" s="109"/>
      <c r="AD620" s="109"/>
      <c r="AE620" s="109"/>
      <c r="AF620" s="109"/>
      <c r="AG620" s="109"/>
      <c r="AH620" s="109"/>
      <c r="AI620" s="109"/>
      <c r="AJ620" s="109"/>
      <c r="AK620" s="109"/>
      <c r="AL620" s="109"/>
      <c r="AM620" s="109"/>
      <c r="AN620" s="109"/>
      <c r="AO620" s="109"/>
      <c r="AP620" s="109"/>
      <c r="AQ620" s="109"/>
      <c r="AR620" s="109"/>
      <c r="AS620" s="109"/>
      <c r="AT620" s="109"/>
      <c r="AU620" s="109"/>
      <c r="AV620" s="109"/>
      <c r="AW620" s="109"/>
      <c r="AX620" s="109"/>
      <c r="AY620" s="109"/>
      <c r="AZ620" s="109"/>
      <c r="BA620" s="109"/>
      <c r="BB620" s="109"/>
      <c r="BC620" s="109"/>
      <c r="BD620" s="109"/>
      <c r="BE620" s="109"/>
      <c r="BF620" s="109"/>
      <c r="BG620" s="109"/>
      <c r="BH620" s="109"/>
      <c r="BI620" s="109"/>
      <c r="BJ620" s="109"/>
      <c r="BK620" s="109"/>
      <c r="BL620" s="109"/>
      <c r="BM620" s="109"/>
      <c r="BN620" s="109"/>
      <c r="BO620" s="109"/>
      <c r="BP620" s="109"/>
      <c r="BQ620" s="109"/>
      <c r="BR620" s="109"/>
      <c r="BS620" s="109"/>
      <c r="BT620" s="109"/>
      <c r="BU620" s="109"/>
      <c r="BV620" s="109"/>
      <c r="BW620" s="109"/>
      <c r="BX620" s="109"/>
      <c r="BY620" s="109"/>
      <c r="BZ620" s="109"/>
      <c r="CA620" s="109"/>
      <c r="CB620" s="109"/>
      <c r="CC620" s="109"/>
      <c r="CD620" s="109"/>
    </row>
    <row r="621" spans="1:82" s="153" customFormat="1">
      <c r="A621" s="109"/>
      <c r="B621" s="109"/>
      <c r="C621" s="109"/>
      <c r="D621" s="109"/>
      <c r="E621" s="109"/>
      <c r="F621" s="103"/>
      <c r="G621" s="103"/>
      <c r="H621" s="109"/>
      <c r="I621" s="109"/>
      <c r="J621" s="109"/>
      <c r="K621" s="109"/>
      <c r="L621" s="109"/>
      <c r="M621" s="109"/>
      <c r="N621" s="149"/>
      <c r="O621" s="109"/>
      <c r="P621" s="152"/>
      <c r="Q621" s="152"/>
      <c r="R621" s="152"/>
      <c r="S621" s="152"/>
      <c r="T621" s="152"/>
      <c r="U621" s="152"/>
      <c r="V621" s="109"/>
      <c r="W621" s="109"/>
      <c r="X621" s="109"/>
      <c r="Y621" s="109"/>
      <c r="Z621" s="109"/>
      <c r="AA621" s="109"/>
      <c r="AB621" s="109"/>
      <c r="AC621" s="109"/>
      <c r="AD621" s="109"/>
      <c r="AE621" s="109"/>
      <c r="AF621" s="109"/>
      <c r="AG621" s="109"/>
      <c r="AH621" s="109"/>
      <c r="AI621" s="109"/>
      <c r="AJ621" s="109"/>
      <c r="AK621" s="109"/>
      <c r="AL621" s="109"/>
      <c r="AM621" s="109"/>
      <c r="AN621" s="109"/>
      <c r="AO621" s="109"/>
      <c r="AP621" s="109"/>
      <c r="AQ621" s="109"/>
      <c r="AR621" s="109"/>
      <c r="AS621" s="109"/>
      <c r="AT621" s="109"/>
      <c r="AU621" s="109"/>
      <c r="AV621" s="109"/>
      <c r="AW621" s="109"/>
      <c r="AX621" s="109"/>
      <c r="AY621" s="109"/>
      <c r="AZ621" s="109"/>
      <c r="BA621" s="109"/>
      <c r="BB621" s="109"/>
      <c r="BC621" s="109"/>
      <c r="BD621" s="109"/>
      <c r="BE621" s="109"/>
      <c r="BF621" s="109"/>
      <c r="BG621" s="109"/>
      <c r="BH621" s="109"/>
      <c r="BI621" s="109"/>
      <c r="BJ621" s="109"/>
      <c r="BK621" s="109"/>
      <c r="BL621" s="109"/>
      <c r="BM621" s="109"/>
      <c r="BN621" s="109"/>
      <c r="BO621" s="109"/>
      <c r="BP621" s="109"/>
      <c r="BQ621" s="109"/>
      <c r="BR621" s="109"/>
      <c r="BS621" s="109"/>
      <c r="BT621" s="109"/>
      <c r="BU621" s="109"/>
      <c r="BV621" s="109"/>
      <c r="BW621" s="109"/>
      <c r="BX621" s="109"/>
      <c r="BY621" s="109"/>
      <c r="BZ621" s="109"/>
      <c r="CA621" s="109"/>
      <c r="CB621" s="109"/>
      <c r="CC621" s="109"/>
      <c r="CD621" s="109"/>
    </row>
    <row r="622" spans="1:82" s="153" customFormat="1">
      <c r="A622" s="109"/>
      <c r="B622" s="109"/>
      <c r="C622" s="109"/>
      <c r="D622" s="109"/>
      <c r="E622" s="109"/>
      <c r="F622" s="103"/>
      <c r="G622" s="103"/>
      <c r="H622" s="109"/>
      <c r="I622" s="109"/>
      <c r="J622" s="109"/>
      <c r="K622" s="109"/>
      <c r="L622" s="109"/>
      <c r="M622" s="109"/>
      <c r="N622" s="149"/>
      <c r="O622" s="109"/>
      <c r="P622" s="152"/>
      <c r="Q622" s="152"/>
      <c r="R622" s="152"/>
      <c r="S622" s="152"/>
      <c r="T622" s="152"/>
      <c r="U622" s="152"/>
      <c r="V622" s="109"/>
      <c r="W622" s="109"/>
      <c r="X622" s="109"/>
      <c r="Y622" s="109"/>
      <c r="Z622" s="109"/>
      <c r="AA622" s="109"/>
      <c r="AB622" s="109"/>
      <c r="AC622" s="109"/>
      <c r="AD622" s="109"/>
      <c r="AE622" s="109"/>
      <c r="AF622" s="109"/>
      <c r="AG622" s="109"/>
      <c r="AH622" s="109"/>
      <c r="AI622" s="109"/>
      <c r="AJ622" s="109"/>
      <c r="AK622" s="109"/>
      <c r="AL622" s="109"/>
      <c r="AM622" s="109"/>
      <c r="AN622" s="109"/>
      <c r="AO622" s="109"/>
      <c r="AP622" s="109"/>
      <c r="AQ622" s="109"/>
      <c r="AR622" s="109"/>
      <c r="AS622" s="109"/>
      <c r="AT622" s="109"/>
      <c r="AU622" s="109"/>
      <c r="AV622" s="109"/>
      <c r="AW622" s="109"/>
      <c r="AX622" s="109"/>
      <c r="AY622" s="109"/>
      <c r="AZ622" s="109"/>
      <c r="BA622" s="109"/>
      <c r="BB622" s="109"/>
      <c r="BC622" s="109"/>
      <c r="BD622" s="109"/>
      <c r="BE622" s="109"/>
      <c r="BF622" s="109"/>
      <c r="BG622" s="109"/>
      <c r="BH622" s="109"/>
      <c r="BI622" s="109"/>
      <c r="BJ622" s="109"/>
      <c r="BK622" s="109"/>
      <c r="BL622" s="109"/>
      <c r="BM622" s="109"/>
      <c r="BN622" s="109"/>
      <c r="BO622" s="109"/>
      <c r="BP622" s="109"/>
      <c r="BQ622" s="109"/>
      <c r="BR622" s="109"/>
      <c r="BS622" s="109"/>
      <c r="BT622" s="109"/>
      <c r="BU622" s="109"/>
      <c r="BV622" s="109"/>
      <c r="BW622" s="109"/>
      <c r="BX622" s="109"/>
      <c r="BY622" s="109"/>
      <c r="BZ622" s="109"/>
      <c r="CA622" s="109"/>
      <c r="CB622" s="109"/>
      <c r="CC622" s="109"/>
      <c r="CD622" s="109"/>
    </row>
    <row r="623" spans="1:82" s="153" customFormat="1">
      <c r="A623" s="109"/>
      <c r="B623" s="109"/>
      <c r="C623" s="109"/>
      <c r="D623" s="109"/>
      <c r="E623" s="109"/>
      <c r="F623" s="103"/>
      <c r="G623" s="103"/>
      <c r="H623" s="109"/>
      <c r="I623" s="109"/>
      <c r="J623" s="109"/>
      <c r="K623" s="109"/>
      <c r="L623" s="109"/>
      <c r="M623" s="109"/>
      <c r="N623" s="149"/>
      <c r="O623" s="109"/>
      <c r="P623" s="152"/>
      <c r="Q623" s="152"/>
      <c r="R623" s="152"/>
      <c r="S623" s="152"/>
      <c r="T623" s="152"/>
      <c r="U623" s="152"/>
      <c r="V623" s="109"/>
      <c r="W623" s="109"/>
      <c r="X623" s="109"/>
      <c r="Y623" s="109"/>
      <c r="Z623" s="109"/>
      <c r="AA623" s="109"/>
      <c r="AB623" s="109"/>
      <c r="AC623" s="109"/>
      <c r="AD623" s="109"/>
      <c r="AE623" s="109"/>
      <c r="AF623" s="109"/>
      <c r="AG623" s="109"/>
      <c r="AH623" s="109"/>
      <c r="AI623" s="109"/>
      <c r="AJ623" s="109"/>
      <c r="AK623" s="109"/>
      <c r="AL623" s="109"/>
      <c r="AM623" s="109"/>
      <c r="AN623" s="109"/>
      <c r="AO623" s="109"/>
      <c r="AP623" s="109"/>
      <c r="AQ623" s="109"/>
      <c r="AR623" s="109"/>
      <c r="AS623" s="109"/>
      <c r="AT623" s="109"/>
      <c r="AU623" s="109"/>
      <c r="AV623" s="109"/>
      <c r="AW623" s="109"/>
      <c r="AX623" s="109"/>
      <c r="AY623" s="109"/>
      <c r="AZ623" s="109"/>
      <c r="BA623" s="109"/>
      <c r="BB623" s="109"/>
      <c r="BC623" s="109"/>
      <c r="BD623" s="109"/>
      <c r="BE623" s="109"/>
      <c r="BF623" s="109"/>
      <c r="BG623" s="109"/>
      <c r="BH623" s="109"/>
      <c r="BI623" s="109"/>
      <c r="BJ623" s="109"/>
      <c r="BK623" s="109"/>
      <c r="BL623" s="109"/>
      <c r="BM623" s="109"/>
      <c r="BN623" s="109"/>
      <c r="BO623" s="109"/>
      <c r="BP623" s="109"/>
      <c r="BQ623" s="109"/>
      <c r="BR623" s="109"/>
      <c r="BS623" s="109"/>
      <c r="BT623" s="109"/>
      <c r="BU623" s="109"/>
      <c r="BV623" s="109"/>
      <c r="BW623" s="109"/>
      <c r="BX623" s="109"/>
      <c r="BY623" s="109"/>
      <c r="BZ623" s="109"/>
      <c r="CA623" s="109"/>
      <c r="CB623" s="109"/>
      <c r="CC623" s="109"/>
      <c r="CD623" s="109"/>
    </row>
    <row r="624" spans="1:82" s="153" customFormat="1">
      <c r="A624" s="109"/>
      <c r="B624" s="109"/>
      <c r="C624" s="109"/>
      <c r="D624" s="109"/>
      <c r="E624" s="109"/>
      <c r="F624" s="103"/>
      <c r="G624" s="103"/>
      <c r="H624" s="109"/>
      <c r="I624" s="109"/>
      <c r="J624" s="109"/>
      <c r="K624" s="109"/>
      <c r="L624" s="109"/>
      <c r="M624" s="109"/>
      <c r="N624" s="149"/>
      <c r="O624" s="109"/>
      <c r="P624" s="152"/>
      <c r="Q624" s="152"/>
      <c r="R624" s="152"/>
      <c r="S624" s="152"/>
      <c r="T624" s="152"/>
      <c r="U624" s="152"/>
      <c r="V624" s="109"/>
      <c r="W624" s="109"/>
      <c r="X624" s="109"/>
      <c r="Y624" s="109"/>
      <c r="Z624" s="109"/>
      <c r="AA624" s="109"/>
      <c r="AB624" s="109"/>
      <c r="AC624" s="109"/>
      <c r="AD624" s="109"/>
      <c r="AE624" s="109"/>
      <c r="AF624" s="109"/>
      <c r="AG624" s="109"/>
      <c r="AH624" s="109"/>
      <c r="AI624" s="109"/>
      <c r="AJ624" s="109"/>
      <c r="AK624" s="109"/>
      <c r="AL624" s="109"/>
      <c r="AM624" s="109"/>
      <c r="AN624" s="109"/>
      <c r="AO624" s="109"/>
      <c r="AP624" s="109"/>
      <c r="AQ624" s="109"/>
      <c r="AR624" s="109"/>
      <c r="AS624" s="109"/>
      <c r="AT624" s="109"/>
      <c r="AU624" s="109"/>
      <c r="AV624" s="109"/>
      <c r="AW624" s="109"/>
      <c r="AX624" s="109"/>
      <c r="AY624" s="109"/>
      <c r="AZ624" s="109"/>
      <c r="BA624" s="109"/>
      <c r="BB624" s="109"/>
      <c r="BC624" s="109"/>
      <c r="BD624" s="109"/>
      <c r="BE624" s="109"/>
      <c r="BF624" s="109"/>
      <c r="BG624" s="109"/>
      <c r="BH624" s="109"/>
      <c r="BI624" s="109"/>
      <c r="BJ624" s="109"/>
      <c r="BK624" s="109"/>
      <c r="BL624" s="109"/>
      <c r="BM624" s="109"/>
      <c r="BN624" s="109"/>
      <c r="BO624" s="109"/>
      <c r="BP624" s="109"/>
      <c r="BQ624" s="109"/>
      <c r="BR624" s="109"/>
      <c r="BS624" s="109"/>
      <c r="BT624" s="109"/>
      <c r="BU624" s="109"/>
      <c r="BV624" s="109"/>
      <c r="BW624" s="109"/>
      <c r="BX624" s="109"/>
      <c r="BY624" s="109"/>
      <c r="BZ624" s="109"/>
      <c r="CA624" s="109"/>
      <c r="CB624" s="109"/>
      <c r="CC624" s="109"/>
      <c r="CD624" s="109"/>
    </row>
    <row r="625" spans="1:82" s="153" customFormat="1">
      <c r="A625" s="109"/>
      <c r="B625" s="109"/>
      <c r="C625" s="109"/>
      <c r="D625" s="109"/>
      <c r="E625" s="109"/>
      <c r="F625" s="103"/>
      <c r="G625" s="103"/>
      <c r="H625" s="109"/>
      <c r="I625" s="109"/>
      <c r="J625" s="109"/>
      <c r="K625" s="109"/>
      <c r="L625" s="109"/>
      <c r="M625" s="109"/>
      <c r="N625" s="149"/>
      <c r="O625" s="109"/>
      <c r="P625" s="152"/>
      <c r="Q625" s="152"/>
      <c r="R625" s="152"/>
      <c r="S625" s="152"/>
      <c r="T625" s="152"/>
      <c r="U625" s="152"/>
      <c r="V625" s="109"/>
      <c r="W625" s="109"/>
      <c r="X625" s="109"/>
      <c r="Y625" s="109"/>
      <c r="Z625" s="109"/>
      <c r="AA625" s="109"/>
      <c r="AB625" s="109"/>
      <c r="AC625" s="109"/>
      <c r="AD625" s="109"/>
      <c r="AE625" s="109"/>
      <c r="AF625" s="109"/>
      <c r="AG625" s="109"/>
      <c r="AH625" s="109"/>
      <c r="AI625" s="109"/>
      <c r="AJ625" s="109"/>
      <c r="AK625" s="109"/>
      <c r="AL625" s="109"/>
      <c r="AM625" s="109"/>
      <c r="AN625" s="109"/>
      <c r="AO625" s="109"/>
      <c r="AP625" s="109"/>
      <c r="AQ625" s="109"/>
      <c r="AR625" s="109"/>
      <c r="AS625" s="109"/>
      <c r="AT625" s="109"/>
      <c r="AU625" s="109"/>
      <c r="AV625" s="109"/>
      <c r="AW625" s="109"/>
      <c r="AX625" s="109"/>
      <c r="AY625" s="109"/>
      <c r="AZ625" s="109"/>
      <c r="BA625" s="109"/>
      <c r="BB625" s="109"/>
      <c r="BC625" s="109"/>
      <c r="BD625" s="109"/>
      <c r="BE625" s="109"/>
      <c r="BF625" s="109"/>
      <c r="BG625" s="109"/>
      <c r="BH625" s="109"/>
      <c r="BI625" s="109"/>
      <c r="BJ625" s="109"/>
      <c r="BK625" s="109"/>
      <c r="BL625" s="109"/>
      <c r="BM625" s="109"/>
      <c r="BN625" s="109"/>
      <c r="BO625" s="109"/>
      <c r="BP625" s="109"/>
      <c r="BQ625" s="109"/>
      <c r="BR625" s="109"/>
      <c r="BS625" s="109"/>
      <c r="BT625" s="109"/>
      <c r="BU625" s="109"/>
      <c r="BV625" s="109"/>
      <c r="BW625" s="109"/>
      <c r="BX625" s="109"/>
      <c r="BY625" s="109"/>
      <c r="BZ625" s="109"/>
      <c r="CA625" s="109"/>
      <c r="CB625" s="109"/>
      <c r="CC625" s="109"/>
      <c r="CD625" s="109"/>
    </row>
    <row r="626" spans="1:82" s="153" customFormat="1">
      <c r="A626" s="109"/>
      <c r="B626" s="109"/>
      <c r="C626" s="109"/>
      <c r="D626" s="109"/>
      <c r="E626" s="109"/>
      <c r="F626" s="103"/>
      <c r="G626" s="103"/>
      <c r="H626" s="109"/>
      <c r="I626" s="109"/>
      <c r="J626" s="109"/>
      <c r="K626" s="109"/>
      <c r="L626" s="109"/>
      <c r="M626" s="109"/>
      <c r="N626" s="149"/>
      <c r="O626" s="109"/>
      <c r="P626" s="152"/>
      <c r="Q626" s="152"/>
      <c r="R626" s="152"/>
      <c r="S626" s="152"/>
      <c r="T626" s="152"/>
      <c r="U626" s="152"/>
      <c r="V626" s="109"/>
      <c r="W626" s="109"/>
      <c r="X626" s="109"/>
      <c r="Y626" s="109"/>
      <c r="Z626" s="109"/>
      <c r="AA626" s="109"/>
      <c r="AB626" s="109"/>
      <c r="AC626" s="109"/>
      <c r="AD626" s="109"/>
      <c r="AE626" s="109"/>
      <c r="AF626" s="109"/>
      <c r="AG626" s="109"/>
      <c r="AH626" s="109"/>
      <c r="AI626" s="109"/>
      <c r="AJ626" s="109"/>
      <c r="AK626" s="109"/>
      <c r="AL626" s="109"/>
      <c r="AM626" s="109"/>
      <c r="AN626" s="109"/>
      <c r="AO626" s="109"/>
      <c r="AP626" s="109"/>
      <c r="AQ626" s="109"/>
      <c r="AR626" s="109"/>
      <c r="AS626" s="109"/>
      <c r="AT626" s="109"/>
      <c r="AU626" s="109"/>
      <c r="AV626" s="109"/>
      <c r="AW626" s="109"/>
      <c r="AX626" s="109"/>
      <c r="AY626" s="109"/>
      <c r="AZ626" s="109"/>
      <c r="BA626" s="109"/>
      <c r="BB626" s="109"/>
      <c r="BC626" s="109"/>
      <c r="BD626" s="109"/>
      <c r="BE626" s="109"/>
      <c r="BF626" s="109"/>
      <c r="BG626" s="109"/>
      <c r="BH626" s="109"/>
      <c r="BI626" s="109"/>
      <c r="BJ626" s="109"/>
      <c r="BK626" s="109"/>
      <c r="BL626" s="109"/>
      <c r="BM626" s="109"/>
      <c r="BN626" s="109"/>
      <c r="BO626" s="109"/>
      <c r="BP626" s="109"/>
      <c r="BQ626" s="109"/>
      <c r="BR626" s="109"/>
      <c r="BS626" s="109"/>
      <c r="BT626" s="109"/>
      <c r="BU626" s="109"/>
      <c r="BV626" s="109"/>
      <c r="BW626" s="109"/>
      <c r="BX626" s="109"/>
      <c r="BY626" s="109"/>
      <c r="BZ626" s="109"/>
      <c r="CA626" s="109"/>
      <c r="CB626" s="109"/>
      <c r="CC626" s="109"/>
      <c r="CD626" s="109"/>
    </row>
    <row r="627" spans="1:82" s="153" customFormat="1">
      <c r="A627" s="109"/>
      <c r="B627" s="109"/>
      <c r="C627" s="109"/>
      <c r="D627" s="109"/>
      <c r="E627" s="109"/>
      <c r="F627" s="103"/>
      <c r="G627" s="103"/>
      <c r="H627" s="109"/>
      <c r="I627" s="109"/>
      <c r="J627" s="109"/>
      <c r="K627" s="109"/>
      <c r="L627" s="109"/>
      <c r="M627" s="109"/>
      <c r="N627" s="149"/>
      <c r="O627" s="109"/>
      <c r="P627" s="152"/>
      <c r="Q627" s="152"/>
      <c r="R627" s="152"/>
      <c r="S627" s="152"/>
      <c r="T627" s="152"/>
      <c r="U627" s="152"/>
      <c r="V627" s="109"/>
      <c r="W627" s="109"/>
      <c r="X627" s="109"/>
      <c r="Y627" s="109"/>
      <c r="Z627" s="109"/>
      <c r="AA627" s="109"/>
      <c r="AB627" s="109"/>
      <c r="AC627" s="109"/>
      <c r="AD627" s="109"/>
      <c r="AE627" s="109"/>
      <c r="AF627" s="109"/>
      <c r="AG627" s="109"/>
      <c r="AH627" s="109"/>
      <c r="AI627" s="109"/>
      <c r="AJ627" s="109"/>
      <c r="AK627" s="109"/>
      <c r="AL627" s="109"/>
      <c r="AM627" s="109"/>
      <c r="AN627" s="109"/>
      <c r="AO627" s="109"/>
      <c r="AP627" s="109"/>
      <c r="AQ627" s="109"/>
      <c r="AR627" s="109"/>
      <c r="AS627" s="109"/>
      <c r="AT627" s="109"/>
      <c r="AU627" s="109"/>
      <c r="AV627" s="109"/>
      <c r="AW627" s="109"/>
      <c r="AX627" s="109"/>
      <c r="AY627" s="109"/>
      <c r="AZ627" s="109"/>
      <c r="BA627" s="109"/>
      <c r="BB627" s="109"/>
      <c r="BC627" s="109"/>
      <c r="BD627" s="109"/>
      <c r="BE627" s="109"/>
      <c r="BF627" s="109"/>
      <c r="BG627" s="109"/>
      <c r="BH627" s="109"/>
      <c r="BI627" s="109"/>
      <c r="BJ627" s="109"/>
      <c r="BK627" s="109"/>
      <c r="BL627" s="109"/>
      <c r="BM627" s="109"/>
      <c r="BN627" s="109"/>
      <c r="BO627" s="109"/>
      <c r="BP627" s="109"/>
      <c r="BQ627" s="109"/>
      <c r="BR627" s="109"/>
      <c r="BS627" s="109"/>
      <c r="BT627" s="109"/>
      <c r="BU627" s="109"/>
      <c r="BV627" s="109"/>
      <c r="BW627" s="109"/>
      <c r="BX627" s="109"/>
      <c r="BY627" s="109"/>
      <c r="BZ627" s="109"/>
      <c r="CA627" s="109"/>
      <c r="CB627" s="109"/>
      <c r="CC627" s="109"/>
      <c r="CD627" s="109"/>
    </row>
    <row r="628" spans="1:82" s="153" customFormat="1">
      <c r="A628" s="109"/>
      <c r="B628" s="109"/>
      <c r="C628" s="109"/>
      <c r="D628" s="109"/>
      <c r="E628" s="109"/>
      <c r="F628" s="103"/>
      <c r="G628" s="103"/>
      <c r="H628" s="109"/>
      <c r="I628" s="109"/>
      <c r="J628" s="109"/>
      <c r="K628" s="109"/>
      <c r="L628" s="109"/>
      <c r="M628" s="109"/>
      <c r="N628" s="149"/>
      <c r="O628" s="109"/>
      <c r="P628" s="152"/>
      <c r="Q628" s="152"/>
      <c r="R628" s="152"/>
      <c r="S628" s="152"/>
      <c r="T628" s="152"/>
      <c r="U628" s="152"/>
      <c r="V628" s="109"/>
      <c r="W628" s="109"/>
      <c r="X628" s="109"/>
      <c r="Y628" s="109"/>
      <c r="Z628" s="109"/>
      <c r="AA628" s="109"/>
      <c r="AB628" s="109"/>
      <c r="AC628" s="109"/>
      <c r="AD628" s="109"/>
      <c r="AE628" s="109"/>
      <c r="AF628" s="109"/>
      <c r="AG628" s="109"/>
      <c r="AH628" s="109"/>
      <c r="AI628" s="109"/>
      <c r="AJ628" s="109"/>
      <c r="AK628" s="109"/>
      <c r="AL628" s="109"/>
      <c r="AM628" s="109"/>
      <c r="AN628" s="109"/>
      <c r="AO628" s="109"/>
      <c r="AP628" s="109"/>
      <c r="AQ628" s="109"/>
      <c r="AR628" s="109"/>
      <c r="AS628" s="109"/>
      <c r="AT628" s="109"/>
      <c r="AU628" s="109"/>
      <c r="AV628" s="109"/>
      <c r="AW628" s="109"/>
      <c r="AX628" s="109"/>
      <c r="AY628" s="109"/>
      <c r="AZ628" s="109"/>
      <c r="BA628" s="109"/>
      <c r="BB628" s="109"/>
      <c r="BC628" s="109"/>
      <c r="BD628" s="109"/>
      <c r="BE628" s="109"/>
      <c r="BF628" s="109"/>
      <c r="BG628" s="109"/>
      <c r="BH628" s="109"/>
      <c r="BI628" s="109"/>
      <c r="BJ628" s="109"/>
      <c r="BK628" s="109"/>
      <c r="BL628" s="109"/>
      <c r="BM628" s="109"/>
      <c r="BN628" s="109"/>
      <c r="BO628" s="109"/>
      <c r="BP628" s="109"/>
      <c r="BQ628" s="109"/>
      <c r="BR628" s="109"/>
      <c r="BS628" s="109"/>
      <c r="BT628" s="109"/>
      <c r="BU628" s="109"/>
      <c r="BV628" s="109"/>
      <c r="BW628" s="109"/>
      <c r="BX628" s="109"/>
      <c r="BY628" s="109"/>
      <c r="BZ628" s="109"/>
      <c r="CA628" s="109"/>
      <c r="CB628" s="109"/>
      <c r="CC628" s="109"/>
      <c r="CD628" s="109"/>
    </row>
    <row r="629" spans="1:82" s="153" customFormat="1">
      <c r="A629" s="109"/>
      <c r="B629" s="109"/>
      <c r="C629" s="109"/>
      <c r="D629" s="109"/>
      <c r="E629" s="109"/>
      <c r="F629" s="103"/>
      <c r="G629" s="103"/>
      <c r="H629" s="109"/>
      <c r="I629" s="109"/>
      <c r="J629" s="109"/>
      <c r="K629" s="109"/>
      <c r="L629" s="109"/>
      <c r="M629" s="109"/>
      <c r="N629" s="149"/>
      <c r="O629" s="109"/>
      <c r="P629" s="152"/>
      <c r="Q629" s="152"/>
      <c r="R629" s="152"/>
      <c r="S629" s="152"/>
      <c r="T629" s="152"/>
      <c r="U629" s="152"/>
      <c r="V629" s="109"/>
      <c r="W629" s="109"/>
      <c r="X629" s="109"/>
      <c r="Y629" s="109"/>
      <c r="Z629" s="109"/>
      <c r="AA629" s="109"/>
      <c r="AB629" s="109"/>
      <c r="AC629" s="109"/>
      <c r="AD629" s="109"/>
      <c r="AE629" s="109"/>
      <c r="AF629" s="109"/>
      <c r="AG629" s="109"/>
      <c r="AH629" s="109"/>
      <c r="AI629" s="109"/>
      <c r="AJ629" s="109"/>
      <c r="AK629" s="109"/>
      <c r="AL629" s="109"/>
      <c r="AM629" s="109"/>
      <c r="AN629" s="109"/>
      <c r="AO629" s="109"/>
      <c r="AP629" s="109"/>
      <c r="AQ629" s="109"/>
      <c r="AR629" s="109"/>
      <c r="AS629" s="109"/>
      <c r="AT629" s="109"/>
      <c r="AU629" s="109"/>
      <c r="AV629" s="109"/>
      <c r="AW629" s="109"/>
      <c r="AX629" s="109"/>
      <c r="AY629" s="109"/>
      <c r="AZ629" s="109"/>
      <c r="BA629" s="109"/>
      <c r="BB629" s="109"/>
      <c r="BC629" s="109"/>
      <c r="BD629" s="109"/>
      <c r="BE629" s="109"/>
      <c r="BF629" s="109"/>
      <c r="BG629" s="109"/>
      <c r="BH629" s="109"/>
      <c r="BI629" s="109"/>
      <c r="BJ629" s="109"/>
      <c r="BK629" s="109"/>
      <c r="BL629" s="109"/>
      <c r="BM629" s="109"/>
      <c r="BN629" s="109"/>
      <c r="BO629" s="109"/>
      <c r="BP629" s="109"/>
      <c r="BQ629" s="109"/>
      <c r="BR629" s="109"/>
      <c r="BS629" s="109"/>
      <c r="BT629" s="109"/>
      <c r="BU629" s="109"/>
      <c r="BV629" s="109"/>
      <c r="BW629" s="109"/>
      <c r="BX629" s="109"/>
      <c r="BY629" s="109"/>
      <c r="BZ629" s="109"/>
      <c r="CA629" s="109"/>
      <c r="CB629" s="109"/>
      <c r="CC629" s="109"/>
      <c r="CD629" s="109"/>
    </row>
    <row r="630" spans="1:82" s="153" customFormat="1">
      <c r="A630" s="109"/>
      <c r="B630" s="109"/>
      <c r="C630" s="109"/>
      <c r="D630" s="109"/>
      <c r="E630" s="109"/>
      <c r="F630" s="103"/>
      <c r="G630" s="103"/>
      <c r="H630" s="109"/>
      <c r="I630" s="109"/>
      <c r="J630" s="109"/>
      <c r="K630" s="109"/>
      <c r="L630" s="109"/>
      <c r="M630" s="109"/>
      <c r="N630" s="149"/>
      <c r="O630" s="109"/>
      <c r="P630" s="152"/>
      <c r="Q630" s="152"/>
      <c r="R630" s="152"/>
      <c r="S630" s="152"/>
      <c r="T630" s="152"/>
      <c r="U630" s="152"/>
      <c r="V630" s="109"/>
      <c r="W630" s="109"/>
      <c r="X630" s="109"/>
      <c r="Y630" s="109"/>
      <c r="Z630" s="109"/>
      <c r="AA630" s="109"/>
      <c r="AB630" s="109"/>
      <c r="AC630" s="109"/>
      <c r="AD630" s="109"/>
      <c r="AE630" s="109"/>
      <c r="AF630" s="109"/>
      <c r="AG630" s="109"/>
      <c r="AH630" s="109"/>
      <c r="AI630" s="109"/>
      <c r="AJ630" s="109"/>
      <c r="AK630" s="109"/>
      <c r="AL630" s="109"/>
      <c r="AM630" s="109"/>
      <c r="AN630" s="109"/>
      <c r="AO630" s="109"/>
      <c r="AP630" s="109"/>
      <c r="AQ630" s="109"/>
      <c r="AR630" s="109"/>
      <c r="AS630" s="109"/>
      <c r="AT630" s="109"/>
      <c r="AU630" s="109"/>
      <c r="AV630" s="109"/>
      <c r="AW630" s="109"/>
      <c r="AX630" s="109"/>
      <c r="AY630" s="109"/>
      <c r="AZ630" s="109"/>
      <c r="BA630" s="109"/>
      <c r="BB630" s="109"/>
      <c r="BC630" s="109"/>
      <c r="BD630" s="109"/>
      <c r="BE630" s="109"/>
      <c r="BF630" s="109"/>
      <c r="BG630" s="109"/>
      <c r="BH630" s="109"/>
      <c r="BI630" s="109"/>
      <c r="BJ630" s="109"/>
      <c r="BK630" s="109"/>
      <c r="BL630" s="109"/>
      <c r="BM630" s="109"/>
      <c r="BN630" s="109"/>
      <c r="BO630" s="109"/>
      <c r="BP630" s="109"/>
      <c r="BQ630" s="109"/>
      <c r="BR630" s="109"/>
      <c r="BS630" s="109"/>
      <c r="BT630" s="109"/>
      <c r="BU630" s="109"/>
      <c r="BV630" s="109"/>
      <c r="BW630" s="109"/>
      <c r="BX630" s="109"/>
      <c r="BY630" s="109"/>
      <c r="BZ630" s="109"/>
      <c r="CA630" s="109"/>
      <c r="CB630" s="109"/>
      <c r="CC630" s="109"/>
      <c r="CD630" s="109"/>
    </row>
    <row r="631" spans="1:82" s="153" customFormat="1">
      <c r="A631" s="109"/>
      <c r="B631" s="109"/>
      <c r="C631" s="109"/>
      <c r="D631" s="109"/>
      <c r="E631" s="109"/>
      <c r="F631" s="103"/>
      <c r="G631" s="103"/>
      <c r="H631" s="109"/>
      <c r="I631" s="109"/>
      <c r="J631" s="109"/>
      <c r="K631" s="109"/>
      <c r="L631" s="109"/>
      <c r="M631" s="109"/>
      <c r="N631" s="149"/>
      <c r="O631" s="109"/>
      <c r="P631" s="152"/>
      <c r="Q631" s="152"/>
      <c r="R631" s="152"/>
      <c r="S631" s="152"/>
      <c r="T631" s="152"/>
      <c r="U631" s="152"/>
      <c r="V631" s="109"/>
      <c r="W631" s="109"/>
      <c r="X631" s="109"/>
      <c r="Y631" s="109"/>
      <c r="Z631" s="109"/>
      <c r="AA631" s="109"/>
      <c r="AB631" s="109"/>
      <c r="AC631" s="109"/>
      <c r="AD631" s="109"/>
      <c r="AE631" s="109"/>
      <c r="AF631" s="109"/>
      <c r="AG631" s="109"/>
      <c r="AH631" s="109"/>
      <c r="AI631" s="109"/>
      <c r="AJ631" s="109"/>
      <c r="AK631" s="109"/>
      <c r="AL631" s="109"/>
      <c r="AM631" s="109"/>
      <c r="AN631" s="109"/>
      <c r="AO631" s="109"/>
      <c r="AP631" s="109"/>
      <c r="AQ631" s="109"/>
      <c r="AR631" s="109"/>
      <c r="AS631" s="109"/>
      <c r="AT631" s="109"/>
      <c r="AU631" s="109"/>
      <c r="AV631" s="109"/>
      <c r="AW631" s="109"/>
      <c r="AX631" s="109"/>
      <c r="AY631" s="109"/>
      <c r="AZ631" s="109"/>
      <c r="BA631" s="109"/>
      <c r="BB631" s="109"/>
      <c r="BC631" s="109"/>
      <c r="BD631" s="109"/>
      <c r="BE631" s="109"/>
      <c r="BF631" s="109"/>
      <c r="BG631" s="109"/>
      <c r="BH631" s="109"/>
      <c r="BI631" s="109"/>
      <c r="BJ631" s="109"/>
      <c r="BK631" s="109"/>
      <c r="BL631" s="109"/>
      <c r="BM631" s="109"/>
      <c r="BN631" s="109"/>
      <c r="BO631" s="109"/>
      <c r="BP631" s="109"/>
      <c r="BQ631" s="109"/>
      <c r="BR631" s="109"/>
      <c r="BS631" s="109"/>
      <c r="BT631" s="109"/>
      <c r="BU631" s="109"/>
      <c r="BV631" s="109"/>
      <c r="BW631" s="109"/>
      <c r="BX631" s="109"/>
      <c r="BY631" s="109"/>
      <c r="BZ631" s="109"/>
      <c r="CA631" s="109"/>
      <c r="CB631" s="109"/>
      <c r="CC631" s="109"/>
      <c r="CD631" s="109"/>
    </row>
    <row r="632" spans="1:82" s="153" customFormat="1">
      <c r="A632" s="109"/>
      <c r="B632" s="109"/>
      <c r="C632" s="109"/>
      <c r="D632" s="109"/>
      <c r="E632" s="109"/>
      <c r="F632" s="103"/>
      <c r="G632" s="103"/>
      <c r="H632" s="109"/>
      <c r="I632" s="109"/>
      <c r="J632" s="109"/>
      <c r="K632" s="109"/>
      <c r="L632" s="109"/>
      <c r="M632" s="109"/>
      <c r="N632" s="149"/>
      <c r="O632" s="109"/>
      <c r="P632" s="152"/>
      <c r="Q632" s="152"/>
      <c r="R632" s="152"/>
      <c r="S632" s="152"/>
      <c r="T632" s="152"/>
      <c r="U632" s="152"/>
      <c r="V632" s="109"/>
      <c r="W632" s="109"/>
      <c r="X632" s="109"/>
      <c r="Y632" s="109"/>
      <c r="Z632" s="109"/>
      <c r="AA632" s="109"/>
      <c r="AB632" s="109"/>
      <c r="AC632" s="109"/>
      <c r="AD632" s="109"/>
      <c r="AE632" s="109"/>
      <c r="AF632" s="109"/>
      <c r="AG632" s="109"/>
      <c r="AH632" s="109"/>
      <c r="AI632" s="109"/>
      <c r="AJ632" s="109"/>
      <c r="AK632" s="109"/>
      <c r="AL632" s="109"/>
      <c r="AM632" s="109"/>
      <c r="AN632" s="109"/>
      <c r="AO632" s="109"/>
      <c r="AP632" s="109"/>
      <c r="AQ632" s="109"/>
      <c r="AR632" s="109"/>
      <c r="AS632" s="109"/>
      <c r="AT632" s="109"/>
      <c r="AU632" s="109"/>
      <c r="AV632" s="109"/>
      <c r="AW632" s="109"/>
      <c r="AX632" s="109"/>
      <c r="AY632" s="109"/>
      <c r="AZ632" s="109"/>
      <c r="BA632" s="109"/>
      <c r="BB632" s="109"/>
      <c r="BC632" s="109"/>
      <c r="BD632" s="109"/>
      <c r="BE632" s="109"/>
      <c r="BF632" s="109"/>
      <c r="BG632" s="109"/>
      <c r="BH632" s="109"/>
      <c r="BI632" s="109"/>
      <c r="BJ632" s="109"/>
      <c r="BK632" s="109"/>
      <c r="BL632" s="109"/>
      <c r="BM632" s="109"/>
      <c r="BN632" s="109"/>
      <c r="BO632" s="109"/>
      <c r="BP632" s="109"/>
      <c r="BQ632" s="109"/>
      <c r="BR632" s="109"/>
      <c r="BS632" s="109"/>
      <c r="BT632" s="109"/>
      <c r="BU632" s="109"/>
      <c r="BV632" s="109"/>
      <c r="BW632" s="109"/>
      <c r="BX632" s="109"/>
      <c r="BY632" s="109"/>
      <c r="BZ632" s="109"/>
      <c r="CA632" s="109"/>
      <c r="CB632" s="109"/>
      <c r="CC632" s="109"/>
      <c r="CD632" s="109"/>
    </row>
    <row r="633" spans="1:82" s="153" customFormat="1">
      <c r="A633" s="109"/>
      <c r="B633" s="109"/>
      <c r="C633" s="109"/>
      <c r="D633" s="109"/>
      <c r="E633" s="109"/>
      <c r="F633" s="103"/>
      <c r="G633" s="103"/>
      <c r="H633" s="109"/>
      <c r="I633" s="109"/>
      <c r="J633" s="109"/>
      <c r="K633" s="109"/>
      <c r="L633" s="109"/>
      <c r="M633" s="109"/>
      <c r="N633" s="149"/>
      <c r="O633" s="109"/>
      <c r="P633" s="152"/>
      <c r="Q633" s="152"/>
      <c r="R633" s="152"/>
      <c r="S633" s="152"/>
      <c r="T633" s="152"/>
      <c r="U633" s="152"/>
      <c r="V633" s="109"/>
      <c r="W633" s="109"/>
      <c r="X633" s="109"/>
      <c r="Y633" s="109"/>
      <c r="Z633" s="109"/>
      <c r="AA633" s="109"/>
      <c r="AB633" s="109"/>
      <c r="AC633" s="109"/>
      <c r="AD633" s="109"/>
      <c r="AE633" s="109"/>
      <c r="AF633" s="109"/>
      <c r="AG633" s="109"/>
      <c r="AH633" s="109"/>
      <c r="AI633" s="109"/>
      <c r="AJ633" s="109"/>
      <c r="AK633" s="109"/>
      <c r="AL633" s="109"/>
      <c r="AM633" s="109"/>
      <c r="AN633" s="109"/>
      <c r="AO633" s="109"/>
      <c r="AP633" s="109"/>
      <c r="AQ633" s="109"/>
      <c r="AR633" s="109"/>
      <c r="AS633" s="109"/>
      <c r="AT633" s="109"/>
      <c r="AU633" s="109"/>
      <c r="AV633" s="109"/>
      <c r="AW633" s="109"/>
      <c r="AX633" s="109"/>
      <c r="AY633" s="109"/>
      <c r="AZ633" s="109"/>
      <c r="BA633" s="109"/>
      <c r="BB633" s="109"/>
      <c r="BC633" s="109"/>
      <c r="BD633" s="109"/>
      <c r="BE633" s="109"/>
      <c r="BF633" s="109"/>
      <c r="BG633" s="109"/>
      <c r="BH633" s="109"/>
      <c r="BI633" s="109"/>
      <c r="BJ633" s="109"/>
      <c r="BK633" s="109"/>
      <c r="BL633" s="109"/>
      <c r="BM633" s="109"/>
      <c r="BN633" s="109"/>
      <c r="BO633" s="109"/>
      <c r="BP633" s="109"/>
      <c r="BQ633" s="109"/>
      <c r="BR633" s="109"/>
      <c r="BS633" s="109"/>
      <c r="BT633" s="109"/>
      <c r="BU633" s="109"/>
      <c r="BV633" s="109"/>
      <c r="BW633" s="109"/>
      <c r="BX633" s="109"/>
      <c r="BY633" s="109"/>
      <c r="BZ633" s="109"/>
      <c r="CA633" s="109"/>
      <c r="CB633" s="109"/>
      <c r="CC633" s="109"/>
      <c r="CD633" s="109"/>
    </row>
    <row r="634" spans="1:82" s="153" customFormat="1">
      <c r="A634" s="109"/>
      <c r="B634" s="109"/>
      <c r="C634" s="109"/>
      <c r="D634" s="109"/>
      <c r="E634" s="109"/>
      <c r="F634" s="103"/>
      <c r="G634" s="103"/>
      <c r="H634" s="109"/>
      <c r="I634" s="109"/>
      <c r="J634" s="109"/>
      <c r="K634" s="109"/>
      <c r="L634" s="109"/>
      <c r="M634" s="109"/>
      <c r="N634" s="149"/>
      <c r="O634" s="109"/>
      <c r="P634" s="152"/>
      <c r="Q634" s="152"/>
      <c r="R634" s="152"/>
      <c r="S634" s="152"/>
      <c r="T634" s="152"/>
      <c r="U634" s="152"/>
      <c r="V634" s="109"/>
      <c r="W634" s="109"/>
      <c r="X634" s="109"/>
      <c r="Y634" s="109"/>
      <c r="Z634" s="109"/>
      <c r="AA634" s="109"/>
      <c r="AB634" s="109"/>
      <c r="AC634" s="109"/>
      <c r="AD634" s="109"/>
      <c r="AE634" s="109"/>
      <c r="AF634" s="109"/>
      <c r="AG634" s="109"/>
      <c r="AH634" s="109"/>
      <c r="AI634" s="109"/>
      <c r="AJ634" s="109"/>
      <c r="AK634" s="109"/>
      <c r="AL634" s="109"/>
      <c r="AM634" s="109"/>
      <c r="AN634" s="109"/>
      <c r="AO634" s="109"/>
      <c r="AP634" s="109"/>
      <c r="AQ634" s="109"/>
      <c r="AR634" s="109"/>
      <c r="AS634" s="109"/>
      <c r="AT634" s="109"/>
      <c r="AU634" s="109"/>
      <c r="AV634" s="109"/>
      <c r="AW634" s="109"/>
      <c r="AX634" s="109"/>
      <c r="AY634" s="109"/>
      <c r="AZ634" s="109"/>
      <c r="BA634" s="109"/>
      <c r="BB634" s="109"/>
      <c r="BC634" s="109"/>
      <c r="BD634" s="109"/>
      <c r="BE634" s="109"/>
      <c r="BF634" s="109"/>
      <c r="BG634" s="109"/>
      <c r="BH634" s="109"/>
      <c r="BI634" s="109"/>
      <c r="BJ634" s="109"/>
      <c r="BK634" s="109"/>
      <c r="BL634" s="109"/>
      <c r="BM634" s="109"/>
      <c r="BN634" s="109"/>
      <c r="BO634" s="109"/>
      <c r="BP634" s="109"/>
      <c r="BQ634" s="109"/>
      <c r="BR634" s="109"/>
      <c r="BS634" s="109"/>
      <c r="BT634" s="109"/>
      <c r="BU634" s="109"/>
      <c r="BV634" s="109"/>
      <c r="BW634" s="109"/>
      <c r="BX634" s="109"/>
      <c r="BY634" s="109"/>
      <c r="BZ634" s="109"/>
      <c r="CA634" s="109"/>
      <c r="CB634" s="109"/>
      <c r="CC634" s="109"/>
      <c r="CD634" s="109"/>
    </row>
    <row r="635" spans="1:82" s="153" customFormat="1">
      <c r="A635" s="109"/>
      <c r="B635" s="109"/>
      <c r="C635" s="109"/>
      <c r="D635" s="109"/>
      <c r="E635" s="109"/>
      <c r="F635" s="103"/>
      <c r="G635" s="103"/>
      <c r="H635" s="109"/>
      <c r="I635" s="109"/>
      <c r="J635" s="109"/>
      <c r="K635" s="109"/>
      <c r="L635" s="109"/>
      <c r="M635" s="109"/>
      <c r="N635" s="149"/>
      <c r="O635" s="109"/>
      <c r="P635" s="152"/>
      <c r="Q635" s="152"/>
      <c r="R635" s="152"/>
      <c r="S635" s="152"/>
      <c r="T635" s="152"/>
      <c r="U635" s="152"/>
      <c r="V635" s="109"/>
      <c r="W635" s="109"/>
      <c r="X635" s="109"/>
      <c r="Y635" s="109"/>
      <c r="Z635" s="109"/>
      <c r="AA635" s="109"/>
      <c r="AB635" s="109"/>
      <c r="AC635" s="109"/>
      <c r="AD635" s="109"/>
      <c r="AE635" s="109"/>
      <c r="AF635" s="109"/>
      <c r="AG635" s="109"/>
      <c r="AH635" s="109"/>
      <c r="AI635" s="109"/>
      <c r="AJ635" s="109"/>
      <c r="AK635" s="109"/>
      <c r="AL635" s="109"/>
      <c r="AM635" s="109"/>
      <c r="AN635" s="109"/>
      <c r="AO635" s="109"/>
      <c r="AP635" s="109"/>
      <c r="AQ635" s="109"/>
      <c r="AR635" s="109"/>
      <c r="AS635" s="109"/>
      <c r="AT635" s="109"/>
      <c r="AU635" s="109"/>
      <c r="AV635" s="109"/>
      <c r="AW635" s="109"/>
      <c r="AX635" s="109"/>
      <c r="AY635" s="109"/>
      <c r="AZ635" s="109"/>
      <c r="BA635" s="109"/>
      <c r="BB635" s="109"/>
      <c r="BC635" s="109"/>
      <c r="BD635" s="109"/>
      <c r="BE635" s="109"/>
      <c r="BF635" s="109"/>
      <c r="BG635" s="109"/>
      <c r="BH635" s="109"/>
      <c r="BI635" s="109"/>
      <c r="BJ635" s="109"/>
      <c r="BK635" s="109"/>
      <c r="BL635" s="109"/>
      <c r="BM635" s="109"/>
      <c r="BN635" s="109"/>
      <c r="BO635" s="109"/>
      <c r="BP635" s="109"/>
      <c r="BQ635" s="109"/>
      <c r="BR635" s="109"/>
      <c r="BS635" s="109"/>
      <c r="BT635" s="109"/>
      <c r="BU635" s="109"/>
      <c r="BV635" s="109"/>
      <c r="BW635" s="109"/>
      <c r="BX635" s="109"/>
      <c r="BY635" s="109"/>
      <c r="BZ635" s="109"/>
      <c r="CA635" s="109"/>
      <c r="CB635" s="109"/>
      <c r="CC635" s="109"/>
      <c r="CD635" s="109"/>
    </row>
    <row r="636" spans="1:82" s="153" customFormat="1">
      <c r="A636" s="109"/>
      <c r="B636" s="109"/>
      <c r="C636" s="109"/>
      <c r="D636" s="109"/>
      <c r="E636" s="109"/>
      <c r="F636" s="103"/>
      <c r="G636" s="103"/>
      <c r="H636" s="109"/>
      <c r="I636" s="109"/>
      <c r="J636" s="109"/>
      <c r="K636" s="109"/>
      <c r="L636" s="109"/>
      <c r="M636" s="109"/>
      <c r="N636" s="149"/>
      <c r="O636" s="109"/>
      <c r="P636" s="152"/>
      <c r="Q636" s="152"/>
      <c r="R636" s="152"/>
      <c r="S636" s="152"/>
      <c r="T636" s="152"/>
      <c r="U636" s="152"/>
      <c r="V636" s="109"/>
      <c r="W636" s="109"/>
      <c r="X636" s="109"/>
      <c r="Y636" s="109"/>
      <c r="Z636" s="109"/>
      <c r="AA636" s="109"/>
      <c r="AB636" s="109"/>
      <c r="AC636" s="109"/>
      <c r="AD636" s="109"/>
      <c r="AE636" s="109"/>
      <c r="AF636" s="109"/>
      <c r="AG636" s="109"/>
      <c r="AH636" s="109"/>
      <c r="AI636" s="109"/>
      <c r="AJ636" s="109"/>
      <c r="AK636" s="109"/>
      <c r="AL636" s="109"/>
      <c r="AM636" s="109"/>
      <c r="AN636" s="109"/>
      <c r="AO636" s="109"/>
      <c r="AP636" s="109"/>
      <c r="AQ636" s="109"/>
      <c r="AR636" s="109"/>
      <c r="AS636" s="109"/>
      <c r="AT636" s="109"/>
      <c r="AU636" s="109"/>
      <c r="AV636" s="109"/>
      <c r="AW636" s="109"/>
      <c r="AX636" s="109"/>
      <c r="AY636" s="109"/>
      <c r="AZ636" s="109"/>
      <c r="BA636" s="109"/>
      <c r="BB636" s="109"/>
      <c r="BC636" s="109"/>
      <c r="BD636" s="109"/>
      <c r="BE636" s="109"/>
      <c r="BF636" s="109"/>
      <c r="BG636" s="109"/>
      <c r="BH636" s="109"/>
      <c r="BI636" s="109"/>
      <c r="BJ636" s="109"/>
      <c r="BK636" s="109"/>
      <c r="BL636" s="109"/>
      <c r="BM636" s="109"/>
      <c r="BN636" s="109"/>
      <c r="BO636" s="109"/>
      <c r="BP636" s="109"/>
      <c r="BQ636" s="109"/>
      <c r="BR636" s="109"/>
      <c r="BS636" s="109"/>
      <c r="BT636" s="109"/>
      <c r="BU636" s="109"/>
      <c r="BV636" s="109"/>
      <c r="BW636" s="109"/>
      <c r="BX636" s="109"/>
      <c r="BY636" s="109"/>
      <c r="BZ636" s="109"/>
      <c r="CA636" s="109"/>
      <c r="CB636" s="109"/>
      <c r="CC636" s="109"/>
      <c r="CD636" s="109"/>
    </row>
    <row r="637" spans="1:82" s="153" customFormat="1">
      <c r="A637" s="109"/>
      <c r="B637" s="109"/>
      <c r="C637" s="109"/>
      <c r="D637" s="109"/>
      <c r="E637" s="109"/>
      <c r="F637" s="103"/>
      <c r="G637" s="103"/>
      <c r="H637" s="109"/>
      <c r="I637" s="109"/>
      <c r="J637" s="109"/>
      <c r="K637" s="109"/>
      <c r="L637" s="109"/>
      <c r="M637" s="109"/>
      <c r="N637" s="149"/>
      <c r="O637" s="109"/>
      <c r="P637" s="152"/>
      <c r="Q637" s="152"/>
      <c r="R637" s="152"/>
      <c r="S637" s="152"/>
      <c r="T637" s="152"/>
      <c r="U637" s="152"/>
      <c r="V637" s="109"/>
      <c r="W637" s="109"/>
      <c r="X637" s="109"/>
      <c r="Y637" s="109"/>
      <c r="Z637" s="109"/>
      <c r="AA637" s="109"/>
      <c r="AB637" s="109"/>
      <c r="AC637" s="109"/>
      <c r="AD637" s="109"/>
      <c r="AE637" s="109"/>
      <c r="AF637" s="109"/>
      <c r="AG637" s="109"/>
      <c r="AH637" s="109"/>
      <c r="AI637" s="109"/>
      <c r="AJ637" s="109"/>
      <c r="AK637" s="109"/>
      <c r="AL637" s="109"/>
      <c r="AM637" s="109"/>
      <c r="AN637" s="109"/>
      <c r="AO637" s="109"/>
      <c r="AP637" s="109"/>
      <c r="AQ637" s="109"/>
      <c r="AR637" s="109"/>
      <c r="AS637" s="109"/>
      <c r="AT637" s="109"/>
      <c r="AU637" s="109"/>
      <c r="AV637" s="109"/>
      <c r="AW637" s="109"/>
      <c r="AX637" s="109"/>
      <c r="AY637" s="109"/>
      <c r="AZ637" s="109"/>
      <c r="BA637" s="109"/>
      <c r="BB637" s="109"/>
      <c r="BC637" s="109"/>
      <c r="BD637" s="109"/>
      <c r="BE637" s="109"/>
      <c r="BF637" s="109"/>
      <c r="BG637" s="109"/>
      <c r="BH637" s="109"/>
      <c r="BI637" s="109"/>
      <c r="BJ637" s="109"/>
      <c r="BK637" s="109"/>
      <c r="BL637" s="109"/>
      <c r="BM637" s="109"/>
      <c r="BN637" s="109"/>
      <c r="BO637" s="109"/>
      <c r="BP637" s="109"/>
      <c r="BQ637" s="109"/>
      <c r="BR637" s="109"/>
      <c r="BS637" s="109"/>
      <c r="BT637" s="109"/>
      <c r="BU637" s="109"/>
      <c r="BV637" s="109"/>
      <c r="BW637" s="109"/>
      <c r="BX637" s="109"/>
      <c r="BY637" s="109"/>
      <c r="BZ637" s="109"/>
      <c r="CA637" s="109"/>
      <c r="CB637" s="109"/>
      <c r="CC637" s="109"/>
      <c r="CD637" s="109"/>
    </row>
    <row r="638" spans="1:82" s="153" customFormat="1">
      <c r="A638" s="109"/>
      <c r="B638" s="109"/>
      <c r="C638" s="109"/>
      <c r="D638" s="109"/>
      <c r="E638" s="109"/>
      <c r="F638" s="103"/>
      <c r="G638" s="103"/>
      <c r="H638" s="109"/>
      <c r="I638" s="109"/>
      <c r="J638" s="109"/>
      <c r="K638" s="109"/>
      <c r="L638" s="109"/>
      <c r="M638" s="109"/>
      <c r="N638" s="149"/>
      <c r="O638" s="109"/>
      <c r="P638" s="152"/>
      <c r="Q638" s="152"/>
      <c r="R638" s="152"/>
      <c r="S638" s="152"/>
      <c r="T638" s="152"/>
      <c r="U638" s="152"/>
      <c r="V638" s="109"/>
      <c r="W638" s="109"/>
      <c r="X638" s="109"/>
      <c r="Y638" s="109"/>
      <c r="Z638" s="109"/>
      <c r="AA638" s="109"/>
      <c r="AB638" s="109"/>
      <c r="AC638" s="109"/>
      <c r="AD638" s="109"/>
      <c r="AE638" s="109"/>
      <c r="AF638" s="109"/>
      <c r="AG638" s="109"/>
      <c r="AH638" s="109"/>
      <c r="AI638" s="109"/>
      <c r="AJ638" s="109"/>
      <c r="AK638" s="109"/>
      <c r="AL638" s="109"/>
      <c r="AM638" s="109"/>
      <c r="AN638" s="109"/>
      <c r="AO638" s="109"/>
      <c r="AP638" s="109"/>
      <c r="AQ638" s="109"/>
      <c r="AR638" s="109"/>
      <c r="AS638" s="109"/>
      <c r="AT638" s="109"/>
      <c r="AU638" s="109"/>
      <c r="AV638" s="109"/>
      <c r="AW638" s="109"/>
      <c r="AX638" s="109"/>
      <c r="AY638" s="109"/>
      <c r="AZ638" s="109"/>
      <c r="BA638" s="109"/>
      <c r="BB638" s="109"/>
      <c r="BC638" s="109"/>
      <c r="BD638" s="109"/>
      <c r="BE638" s="109"/>
      <c r="BF638" s="109"/>
      <c r="BG638" s="109"/>
      <c r="BH638" s="109"/>
      <c r="BI638" s="109"/>
      <c r="BJ638" s="109"/>
      <c r="BK638" s="109"/>
      <c r="BL638" s="109"/>
      <c r="BM638" s="109"/>
      <c r="BN638" s="109"/>
      <c r="BO638" s="109"/>
      <c r="BP638" s="109"/>
      <c r="BQ638" s="109"/>
      <c r="BR638" s="109"/>
      <c r="BS638" s="109"/>
      <c r="BT638" s="109"/>
      <c r="BU638" s="109"/>
      <c r="BV638" s="109"/>
      <c r="BW638" s="109"/>
      <c r="BX638" s="109"/>
      <c r="BY638" s="109"/>
      <c r="BZ638" s="109"/>
      <c r="CA638" s="109"/>
      <c r="CB638" s="109"/>
      <c r="CC638" s="109"/>
      <c r="CD638" s="109"/>
    </row>
    <row r="639" spans="1:82" s="153" customFormat="1">
      <c r="A639" s="109"/>
      <c r="B639" s="109"/>
      <c r="C639" s="109"/>
      <c r="D639" s="109"/>
      <c r="E639" s="109"/>
      <c r="F639" s="103"/>
      <c r="G639" s="103"/>
      <c r="H639" s="109"/>
      <c r="I639" s="109"/>
      <c r="J639" s="109"/>
      <c r="K639" s="109"/>
      <c r="L639" s="109"/>
      <c r="M639" s="109"/>
      <c r="N639" s="149"/>
      <c r="O639" s="109"/>
      <c r="P639" s="152"/>
      <c r="Q639" s="152"/>
      <c r="R639" s="152"/>
      <c r="S639" s="152"/>
      <c r="T639" s="152"/>
      <c r="U639" s="152"/>
      <c r="V639" s="109"/>
      <c r="W639" s="109"/>
      <c r="X639" s="109"/>
      <c r="Y639" s="109"/>
      <c r="Z639" s="109"/>
      <c r="AA639" s="109"/>
      <c r="AB639" s="109"/>
      <c r="AC639" s="109"/>
      <c r="AD639" s="109"/>
      <c r="AE639" s="109"/>
      <c r="AF639" s="109"/>
      <c r="AG639" s="109"/>
      <c r="AH639" s="109"/>
      <c r="AI639" s="109"/>
      <c r="AJ639" s="109"/>
      <c r="AK639" s="109"/>
      <c r="AL639" s="109"/>
      <c r="AM639" s="109"/>
      <c r="AN639" s="109"/>
      <c r="AO639" s="109"/>
      <c r="AP639" s="109"/>
      <c r="AQ639" s="109"/>
      <c r="AR639" s="109"/>
      <c r="AS639" s="109"/>
      <c r="AT639" s="109"/>
      <c r="AU639" s="109"/>
      <c r="AV639" s="109"/>
      <c r="AW639" s="109"/>
      <c r="AX639" s="109"/>
      <c r="AY639" s="109"/>
      <c r="AZ639" s="109"/>
      <c r="BA639" s="109"/>
      <c r="BB639" s="109"/>
      <c r="BC639" s="109"/>
      <c r="BD639" s="109"/>
      <c r="BE639" s="109"/>
      <c r="BF639" s="109"/>
      <c r="BG639" s="109"/>
      <c r="BH639" s="109"/>
      <c r="BI639" s="109"/>
      <c r="BJ639" s="109"/>
      <c r="BK639" s="109"/>
      <c r="BL639" s="109"/>
      <c r="BM639" s="109"/>
      <c r="BN639" s="109"/>
      <c r="BO639" s="109"/>
      <c r="BP639" s="109"/>
      <c r="BQ639" s="109"/>
      <c r="BR639" s="109"/>
      <c r="BS639" s="109"/>
      <c r="BT639" s="109"/>
      <c r="BU639" s="109"/>
      <c r="BV639" s="109"/>
      <c r="BW639" s="109"/>
      <c r="BX639" s="109"/>
      <c r="BY639" s="109"/>
      <c r="BZ639" s="109"/>
      <c r="CA639" s="109"/>
      <c r="CB639" s="109"/>
      <c r="CC639" s="109"/>
      <c r="CD639" s="109"/>
    </row>
    <row r="640" spans="1:82" s="153" customFormat="1">
      <c r="A640" s="109"/>
      <c r="B640" s="109"/>
      <c r="C640" s="109"/>
      <c r="D640" s="109"/>
      <c r="E640" s="109"/>
      <c r="F640" s="103"/>
      <c r="G640" s="103"/>
      <c r="H640" s="109"/>
      <c r="I640" s="109"/>
      <c r="J640" s="109"/>
      <c r="K640" s="109"/>
      <c r="L640" s="109"/>
      <c r="M640" s="109"/>
      <c r="N640" s="149"/>
      <c r="O640" s="109"/>
      <c r="P640" s="152"/>
      <c r="Q640" s="152"/>
      <c r="R640" s="152"/>
      <c r="S640" s="152"/>
      <c r="T640" s="152"/>
      <c r="U640" s="152"/>
      <c r="V640" s="109"/>
      <c r="W640" s="109"/>
      <c r="X640" s="109"/>
      <c r="Y640" s="109"/>
      <c r="Z640" s="109"/>
      <c r="AA640" s="109"/>
      <c r="AB640" s="109"/>
      <c r="AC640" s="109"/>
      <c r="AD640" s="109"/>
      <c r="AE640" s="109"/>
      <c r="AF640" s="109"/>
      <c r="AG640" s="109"/>
      <c r="AH640" s="109"/>
      <c r="AI640" s="109"/>
      <c r="AJ640" s="109"/>
      <c r="AK640" s="109"/>
      <c r="AL640" s="109"/>
      <c r="AM640" s="109"/>
      <c r="AN640" s="109"/>
      <c r="AO640" s="109"/>
      <c r="AP640" s="109"/>
      <c r="AQ640" s="109"/>
      <c r="AR640" s="109"/>
      <c r="AS640" s="109"/>
      <c r="AT640" s="109"/>
      <c r="AU640" s="109"/>
      <c r="AV640" s="109"/>
      <c r="AW640" s="109"/>
      <c r="AX640" s="109"/>
      <c r="AY640" s="109"/>
      <c r="AZ640" s="109"/>
      <c r="BA640" s="109"/>
      <c r="BB640" s="109"/>
      <c r="BC640" s="109"/>
      <c r="BD640" s="109"/>
      <c r="BE640" s="109"/>
      <c r="BF640" s="109"/>
      <c r="BG640" s="109"/>
      <c r="BH640" s="109"/>
      <c r="BI640" s="109"/>
      <c r="BJ640" s="109"/>
      <c r="BK640" s="109"/>
      <c r="BL640" s="109"/>
      <c r="BM640" s="109"/>
      <c r="BN640" s="109"/>
      <c r="BO640" s="109"/>
      <c r="BP640" s="109"/>
      <c r="BQ640" s="109"/>
      <c r="BR640" s="109"/>
      <c r="BS640" s="109"/>
      <c r="BT640" s="109"/>
      <c r="BU640" s="109"/>
      <c r="BV640" s="109"/>
      <c r="BW640" s="109"/>
      <c r="BX640" s="109"/>
      <c r="BY640" s="109"/>
      <c r="BZ640" s="109"/>
      <c r="CA640" s="109"/>
      <c r="CB640" s="109"/>
      <c r="CC640" s="109"/>
      <c r="CD640" s="109"/>
    </row>
    <row r="641" spans="1:82" s="153" customFormat="1">
      <c r="A641" s="109"/>
      <c r="B641" s="109"/>
      <c r="C641" s="109"/>
      <c r="D641" s="109"/>
      <c r="E641" s="109"/>
      <c r="F641" s="103"/>
      <c r="G641" s="103"/>
      <c r="H641" s="109"/>
      <c r="I641" s="109"/>
      <c r="J641" s="109"/>
      <c r="K641" s="109"/>
      <c r="L641" s="109"/>
      <c r="M641" s="109"/>
      <c r="N641" s="149"/>
      <c r="O641" s="109"/>
      <c r="P641" s="152"/>
      <c r="Q641" s="152"/>
      <c r="R641" s="152"/>
      <c r="S641" s="152"/>
      <c r="T641" s="152"/>
      <c r="U641" s="152"/>
      <c r="V641" s="109"/>
      <c r="W641" s="109"/>
      <c r="X641" s="109"/>
      <c r="Y641" s="109"/>
      <c r="Z641" s="109"/>
      <c r="AA641" s="109"/>
      <c r="AB641" s="109"/>
      <c r="AC641" s="109"/>
      <c r="AD641" s="109"/>
      <c r="AE641" s="109"/>
      <c r="AF641" s="109"/>
      <c r="AG641" s="109"/>
      <c r="AH641" s="109"/>
      <c r="AI641" s="109"/>
      <c r="AJ641" s="109"/>
      <c r="AK641" s="109"/>
      <c r="AL641" s="109"/>
      <c r="AM641" s="109"/>
      <c r="AN641" s="109"/>
      <c r="AO641" s="109"/>
      <c r="AP641" s="109"/>
      <c r="AQ641" s="109"/>
      <c r="AR641" s="109"/>
      <c r="AS641" s="109"/>
      <c r="AT641" s="109"/>
      <c r="AU641" s="109"/>
      <c r="AV641" s="109"/>
      <c r="AW641" s="109"/>
      <c r="AX641" s="109"/>
      <c r="AY641" s="109"/>
      <c r="AZ641" s="109"/>
      <c r="BA641" s="109"/>
      <c r="BB641" s="109"/>
      <c r="BC641" s="109"/>
      <c r="BD641" s="109"/>
      <c r="BE641" s="109"/>
      <c r="BF641" s="109"/>
      <c r="BG641" s="109"/>
      <c r="BH641" s="109"/>
      <c r="BI641" s="109"/>
      <c r="BJ641" s="109"/>
      <c r="BK641" s="109"/>
      <c r="BL641" s="109"/>
      <c r="BM641" s="109"/>
      <c r="BN641" s="109"/>
      <c r="BO641" s="109"/>
      <c r="BP641" s="109"/>
      <c r="BQ641" s="109"/>
      <c r="BR641" s="109"/>
      <c r="BS641" s="109"/>
      <c r="BT641" s="109"/>
      <c r="BU641" s="109"/>
      <c r="BV641" s="109"/>
      <c r="BW641" s="109"/>
      <c r="BX641" s="109"/>
      <c r="BY641" s="109"/>
      <c r="BZ641" s="109"/>
      <c r="CA641" s="109"/>
      <c r="CB641" s="109"/>
      <c r="CC641" s="109"/>
      <c r="CD641" s="109"/>
    </row>
    <row r="642" spans="1:82" s="153" customFormat="1">
      <c r="A642" s="109"/>
      <c r="B642" s="109"/>
      <c r="C642" s="109"/>
      <c r="D642" s="109"/>
      <c r="E642" s="109"/>
      <c r="F642" s="103"/>
      <c r="G642" s="103"/>
      <c r="H642" s="109"/>
      <c r="I642" s="109"/>
      <c r="J642" s="109"/>
      <c r="K642" s="109"/>
      <c r="L642" s="109"/>
      <c r="M642" s="109"/>
      <c r="N642" s="149"/>
      <c r="O642" s="109"/>
      <c r="P642" s="152"/>
      <c r="Q642" s="152"/>
      <c r="R642" s="152"/>
      <c r="S642" s="152"/>
      <c r="T642" s="152"/>
      <c r="U642" s="152"/>
      <c r="V642" s="109"/>
      <c r="W642" s="109"/>
      <c r="X642" s="109"/>
      <c r="Y642" s="109"/>
      <c r="Z642" s="109"/>
      <c r="AA642" s="109"/>
      <c r="AB642" s="109"/>
      <c r="AC642" s="109"/>
      <c r="AD642" s="109"/>
      <c r="AE642" s="109"/>
      <c r="AF642" s="109"/>
      <c r="AG642" s="109"/>
      <c r="AH642" s="109"/>
      <c r="AI642" s="109"/>
      <c r="AJ642" s="109"/>
      <c r="AK642" s="109"/>
      <c r="AL642" s="109"/>
      <c r="AM642" s="109"/>
      <c r="AN642" s="109"/>
      <c r="AO642" s="109"/>
      <c r="AP642" s="109"/>
      <c r="AQ642" s="109"/>
      <c r="AR642" s="109"/>
      <c r="AS642" s="109"/>
      <c r="AT642" s="109"/>
      <c r="AU642" s="109"/>
      <c r="AV642" s="109"/>
      <c r="AW642" s="109"/>
      <c r="AX642" s="109"/>
      <c r="AY642" s="109"/>
      <c r="AZ642" s="109"/>
      <c r="BA642" s="109"/>
      <c r="BB642" s="109"/>
      <c r="BC642" s="109"/>
      <c r="BD642" s="109"/>
      <c r="BE642" s="109"/>
      <c r="BF642" s="109"/>
      <c r="BG642" s="109"/>
      <c r="BH642" s="109"/>
      <c r="BI642" s="109"/>
      <c r="BJ642" s="109"/>
      <c r="BK642" s="109"/>
      <c r="BL642" s="109"/>
      <c r="BM642" s="109"/>
      <c r="BN642" s="109"/>
      <c r="BO642" s="109"/>
      <c r="BP642" s="109"/>
      <c r="BQ642" s="109"/>
      <c r="BR642" s="109"/>
      <c r="BS642" s="109"/>
      <c r="BT642" s="109"/>
      <c r="BU642" s="109"/>
      <c r="BV642" s="109"/>
      <c r="BW642" s="109"/>
      <c r="BX642" s="109"/>
      <c r="BY642" s="109"/>
      <c r="BZ642" s="109"/>
      <c r="CA642" s="109"/>
      <c r="CB642" s="109"/>
      <c r="CC642" s="109"/>
      <c r="CD642" s="109"/>
    </row>
    <row r="643" spans="1:82" s="153" customFormat="1">
      <c r="A643" s="109"/>
      <c r="B643" s="109"/>
      <c r="C643" s="109"/>
      <c r="D643" s="109"/>
      <c r="E643" s="109"/>
      <c r="F643" s="103"/>
      <c r="G643" s="103"/>
      <c r="H643" s="109"/>
      <c r="I643" s="109"/>
      <c r="J643" s="109"/>
      <c r="K643" s="109"/>
      <c r="L643" s="109"/>
      <c r="M643" s="109"/>
      <c r="N643" s="149"/>
      <c r="O643" s="109"/>
      <c r="P643" s="152"/>
      <c r="Q643" s="152"/>
      <c r="R643" s="152"/>
      <c r="S643" s="152"/>
      <c r="T643" s="152"/>
      <c r="U643" s="152"/>
      <c r="V643" s="109"/>
      <c r="W643" s="109"/>
      <c r="X643" s="109"/>
      <c r="Y643" s="109"/>
      <c r="Z643" s="109"/>
      <c r="AA643" s="109"/>
      <c r="AB643" s="109"/>
      <c r="AC643" s="109"/>
      <c r="AD643" s="109"/>
      <c r="AE643" s="109"/>
      <c r="AF643" s="109"/>
      <c r="AG643" s="109"/>
      <c r="AH643" s="109"/>
      <c r="AI643" s="109"/>
      <c r="AJ643" s="109"/>
      <c r="AK643" s="109"/>
      <c r="AL643" s="109"/>
      <c r="AM643" s="109"/>
      <c r="AN643" s="109"/>
      <c r="AO643" s="109"/>
      <c r="AP643" s="109"/>
      <c r="AQ643" s="109"/>
      <c r="AR643" s="109"/>
      <c r="AS643" s="109"/>
      <c r="AT643" s="109"/>
      <c r="AU643" s="109"/>
      <c r="AV643" s="109"/>
      <c r="AW643" s="109"/>
      <c r="AX643" s="109"/>
      <c r="AY643" s="109"/>
      <c r="AZ643" s="109"/>
      <c r="BA643" s="109"/>
      <c r="BB643" s="109"/>
      <c r="BC643" s="109"/>
      <c r="BD643" s="109"/>
      <c r="BE643" s="109"/>
      <c r="BF643" s="109"/>
      <c r="BG643" s="109"/>
      <c r="BH643" s="109"/>
      <c r="BI643" s="109"/>
      <c r="BJ643" s="109"/>
      <c r="BK643" s="109"/>
      <c r="BL643" s="109"/>
      <c r="BM643" s="109"/>
      <c r="BN643" s="109"/>
      <c r="BO643" s="109"/>
      <c r="BP643" s="109"/>
      <c r="BQ643" s="109"/>
      <c r="BR643" s="109"/>
      <c r="BS643" s="109"/>
      <c r="BT643" s="109"/>
      <c r="BU643" s="109"/>
      <c r="BV643" s="109"/>
      <c r="BW643" s="109"/>
      <c r="BX643" s="109"/>
      <c r="BY643" s="109"/>
      <c r="BZ643" s="109"/>
      <c r="CA643" s="109"/>
      <c r="CB643" s="109"/>
      <c r="CC643" s="109"/>
      <c r="CD643" s="109"/>
    </row>
    <row r="644" spans="1:82" s="153" customFormat="1">
      <c r="A644" s="109"/>
      <c r="B644" s="109"/>
      <c r="C644" s="109"/>
      <c r="D644" s="109"/>
      <c r="E644" s="109"/>
      <c r="F644" s="103"/>
      <c r="G644" s="103"/>
      <c r="H644" s="109"/>
      <c r="I644" s="109"/>
      <c r="J644" s="109"/>
      <c r="K644" s="109"/>
      <c r="L644" s="109"/>
      <c r="M644" s="109"/>
      <c r="N644" s="149"/>
      <c r="O644" s="109"/>
      <c r="P644" s="152"/>
      <c r="Q644" s="152"/>
      <c r="R644" s="152"/>
      <c r="S644" s="152"/>
      <c r="T644" s="152"/>
      <c r="U644" s="152"/>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09"/>
      <c r="AY644" s="109"/>
      <c r="AZ644" s="109"/>
      <c r="BA644" s="109"/>
      <c r="BB644" s="109"/>
      <c r="BC644" s="109"/>
      <c r="BD644" s="109"/>
      <c r="BE644" s="109"/>
      <c r="BF644" s="109"/>
      <c r="BG644" s="109"/>
      <c r="BH644" s="109"/>
      <c r="BI644" s="109"/>
      <c r="BJ644" s="109"/>
      <c r="BK644" s="109"/>
      <c r="BL644" s="109"/>
      <c r="BM644" s="109"/>
      <c r="BN644" s="109"/>
      <c r="BO644" s="109"/>
      <c r="BP644" s="109"/>
      <c r="BQ644" s="109"/>
      <c r="BR644" s="109"/>
      <c r="BS644" s="109"/>
      <c r="BT644" s="109"/>
      <c r="BU644" s="109"/>
      <c r="BV644" s="109"/>
      <c r="BW644" s="109"/>
      <c r="BX644" s="109"/>
      <c r="BY644" s="109"/>
      <c r="BZ644" s="109"/>
      <c r="CA644" s="109"/>
      <c r="CB644" s="109"/>
      <c r="CC644" s="109"/>
      <c r="CD644" s="109"/>
    </row>
    <row r="645" spans="1:82" s="153" customFormat="1">
      <c r="A645" s="109"/>
      <c r="B645" s="109"/>
      <c r="C645" s="109"/>
      <c r="D645" s="109"/>
      <c r="E645" s="109"/>
      <c r="F645" s="103"/>
      <c r="G645" s="103"/>
      <c r="H645" s="109"/>
      <c r="I645" s="109"/>
      <c r="J645" s="109"/>
      <c r="K645" s="109"/>
      <c r="L645" s="109"/>
      <c r="M645" s="109"/>
      <c r="N645" s="149"/>
      <c r="O645" s="109"/>
      <c r="P645" s="152"/>
      <c r="Q645" s="152"/>
      <c r="R645" s="152"/>
      <c r="S645" s="152"/>
      <c r="T645" s="152"/>
      <c r="U645" s="152"/>
      <c r="V645" s="109"/>
      <c r="W645" s="109"/>
      <c r="X645" s="109"/>
      <c r="Y645" s="109"/>
      <c r="Z645" s="109"/>
      <c r="AA645" s="109"/>
      <c r="AB645" s="109"/>
      <c r="AC645" s="109"/>
      <c r="AD645" s="109"/>
      <c r="AE645" s="109"/>
      <c r="AF645" s="109"/>
      <c r="AG645" s="109"/>
      <c r="AH645" s="109"/>
      <c r="AI645" s="109"/>
      <c r="AJ645" s="109"/>
      <c r="AK645" s="109"/>
      <c r="AL645" s="109"/>
      <c r="AM645" s="109"/>
      <c r="AN645" s="109"/>
      <c r="AO645" s="109"/>
      <c r="AP645" s="109"/>
      <c r="AQ645" s="109"/>
      <c r="AR645" s="109"/>
      <c r="AS645" s="109"/>
      <c r="AT645" s="109"/>
      <c r="AU645" s="109"/>
      <c r="AV645" s="109"/>
      <c r="AW645" s="109"/>
      <c r="AX645" s="109"/>
      <c r="AY645" s="109"/>
      <c r="AZ645" s="109"/>
      <c r="BA645" s="109"/>
      <c r="BB645" s="109"/>
      <c r="BC645" s="109"/>
      <c r="BD645" s="109"/>
      <c r="BE645" s="109"/>
      <c r="BF645" s="109"/>
      <c r="BG645" s="109"/>
      <c r="BH645" s="109"/>
      <c r="BI645" s="109"/>
      <c r="BJ645" s="109"/>
      <c r="BK645" s="109"/>
      <c r="BL645" s="109"/>
      <c r="BM645" s="109"/>
      <c r="BN645" s="109"/>
      <c r="BO645" s="109"/>
      <c r="BP645" s="109"/>
      <c r="BQ645" s="109"/>
      <c r="BR645" s="109"/>
      <c r="BS645" s="109"/>
      <c r="BT645" s="109"/>
      <c r="BU645" s="109"/>
      <c r="BV645" s="109"/>
      <c r="BW645" s="109"/>
      <c r="BX645" s="109"/>
      <c r="BY645" s="109"/>
      <c r="BZ645" s="109"/>
      <c r="CA645" s="109"/>
      <c r="CB645" s="109"/>
      <c r="CC645" s="109"/>
      <c r="CD645" s="109"/>
    </row>
    <row r="646" spans="1:82" s="153" customFormat="1">
      <c r="A646" s="109"/>
      <c r="B646" s="109"/>
      <c r="C646" s="109"/>
      <c r="D646" s="109"/>
      <c r="E646" s="109"/>
      <c r="F646" s="103"/>
      <c r="G646" s="103"/>
      <c r="H646" s="109"/>
      <c r="I646" s="109"/>
      <c r="J646" s="109"/>
      <c r="K646" s="109"/>
      <c r="L646" s="109"/>
      <c r="M646" s="109"/>
      <c r="N646" s="149"/>
      <c r="O646" s="109"/>
      <c r="P646" s="152"/>
      <c r="Q646" s="152"/>
      <c r="R646" s="152"/>
      <c r="S646" s="152"/>
      <c r="T646" s="152"/>
      <c r="U646" s="152"/>
      <c r="V646" s="109"/>
      <c r="W646" s="109"/>
      <c r="X646" s="109"/>
      <c r="Y646" s="109"/>
      <c r="Z646" s="109"/>
      <c r="AA646" s="109"/>
      <c r="AB646" s="109"/>
      <c r="AC646" s="109"/>
      <c r="AD646" s="109"/>
      <c r="AE646" s="109"/>
      <c r="AF646" s="109"/>
      <c r="AG646" s="109"/>
      <c r="AH646" s="109"/>
      <c r="AI646" s="109"/>
      <c r="AJ646" s="109"/>
      <c r="AK646" s="109"/>
      <c r="AL646" s="109"/>
      <c r="AM646" s="109"/>
      <c r="AN646" s="109"/>
      <c r="AO646" s="109"/>
      <c r="AP646" s="109"/>
      <c r="AQ646" s="109"/>
      <c r="AR646" s="109"/>
      <c r="AS646" s="109"/>
      <c r="AT646" s="109"/>
      <c r="AU646" s="109"/>
      <c r="AV646" s="109"/>
      <c r="AW646" s="109"/>
      <c r="AX646" s="109"/>
      <c r="AY646" s="109"/>
      <c r="AZ646" s="109"/>
      <c r="BA646" s="109"/>
      <c r="BB646" s="109"/>
      <c r="BC646" s="109"/>
      <c r="BD646" s="109"/>
      <c r="BE646" s="109"/>
      <c r="BF646" s="109"/>
      <c r="BG646" s="109"/>
      <c r="BH646" s="109"/>
      <c r="BI646" s="109"/>
      <c r="BJ646" s="109"/>
      <c r="BK646" s="109"/>
      <c r="BL646" s="109"/>
      <c r="BM646" s="109"/>
      <c r="BN646" s="109"/>
      <c r="BO646" s="109"/>
      <c r="BP646" s="109"/>
      <c r="BQ646" s="109"/>
      <c r="BR646" s="109"/>
      <c r="BS646" s="109"/>
      <c r="BT646" s="109"/>
      <c r="BU646" s="109"/>
      <c r="BV646" s="109"/>
      <c r="BW646" s="109"/>
      <c r="BX646" s="109"/>
      <c r="BY646" s="109"/>
      <c r="BZ646" s="109"/>
      <c r="CA646" s="109"/>
      <c r="CB646" s="109"/>
      <c r="CC646" s="109"/>
      <c r="CD646" s="109"/>
    </row>
    <row r="647" spans="1:82" s="153" customFormat="1">
      <c r="A647" s="109"/>
      <c r="B647" s="109"/>
      <c r="C647" s="109"/>
      <c r="D647" s="109"/>
      <c r="E647" s="109"/>
      <c r="F647" s="103"/>
      <c r="G647" s="103"/>
      <c r="H647" s="109"/>
      <c r="I647" s="109"/>
      <c r="J647" s="109"/>
      <c r="K647" s="109"/>
      <c r="L647" s="109"/>
      <c r="M647" s="109"/>
      <c r="N647" s="149"/>
      <c r="O647" s="109"/>
      <c r="P647" s="152"/>
      <c r="Q647" s="152"/>
      <c r="R647" s="152"/>
      <c r="S647" s="152"/>
      <c r="T647" s="152"/>
      <c r="U647" s="152"/>
      <c r="V647" s="109"/>
      <c r="W647" s="109"/>
      <c r="X647" s="109"/>
      <c r="Y647" s="109"/>
      <c r="Z647" s="109"/>
      <c r="AA647" s="109"/>
      <c r="AB647" s="109"/>
      <c r="AC647" s="109"/>
      <c r="AD647" s="109"/>
      <c r="AE647" s="109"/>
      <c r="AF647" s="109"/>
      <c r="AG647" s="109"/>
      <c r="AH647" s="109"/>
      <c r="AI647" s="109"/>
      <c r="AJ647" s="109"/>
      <c r="AK647" s="109"/>
      <c r="AL647" s="109"/>
      <c r="AM647" s="109"/>
      <c r="AN647" s="109"/>
      <c r="AO647" s="109"/>
      <c r="AP647" s="109"/>
      <c r="AQ647" s="109"/>
      <c r="AR647" s="109"/>
      <c r="AS647" s="109"/>
      <c r="AT647" s="109"/>
      <c r="AU647" s="109"/>
      <c r="AV647" s="109"/>
      <c r="AW647" s="109"/>
      <c r="AX647" s="109"/>
      <c r="AY647" s="109"/>
      <c r="AZ647" s="109"/>
      <c r="BA647" s="109"/>
      <c r="BB647" s="109"/>
      <c r="BC647" s="109"/>
      <c r="BD647" s="109"/>
      <c r="BE647" s="109"/>
      <c r="BF647" s="109"/>
      <c r="BG647" s="109"/>
      <c r="BH647" s="109"/>
      <c r="BI647" s="109"/>
      <c r="BJ647" s="109"/>
      <c r="BK647" s="109"/>
      <c r="BL647" s="109"/>
      <c r="BM647" s="109"/>
      <c r="BN647" s="109"/>
      <c r="BO647" s="109"/>
      <c r="BP647" s="109"/>
      <c r="BQ647" s="109"/>
      <c r="BR647" s="109"/>
      <c r="BS647" s="109"/>
      <c r="BT647" s="109"/>
      <c r="BU647" s="109"/>
      <c r="BV647" s="109"/>
      <c r="BW647" s="109"/>
      <c r="BX647" s="109"/>
      <c r="BY647" s="109"/>
      <c r="BZ647" s="109"/>
      <c r="CA647" s="109"/>
      <c r="CB647" s="109"/>
      <c r="CC647" s="109"/>
      <c r="CD647" s="109"/>
    </row>
    <row r="648" spans="1:82" s="153" customFormat="1">
      <c r="A648" s="109"/>
      <c r="B648" s="109"/>
      <c r="C648" s="109"/>
      <c r="D648" s="109"/>
      <c r="E648" s="109"/>
      <c r="F648" s="103"/>
      <c r="G648" s="103"/>
      <c r="H648" s="109"/>
      <c r="I648" s="109"/>
      <c r="J648" s="109"/>
      <c r="K648" s="109"/>
      <c r="L648" s="109"/>
      <c r="M648" s="109"/>
      <c r="N648" s="149"/>
      <c r="O648" s="109"/>
      <c r="P648" s="152"/>
      <c r="Q648" s="152"/>
      <c r="R648" s="152"/>
      <c r="S648" s="152"/>
      <c r="T648" s="152"/>
      <c r="U648" s="152"/>
      <c r="V648" s="109"/>
      <c r="W648" s="109"/>
      <c r="X648" s="109"/>
      <c r="Y648" s="109"/>
      <c r="Z648" s="109"/>
      <c r="AA648" s="109"/>
      <c r="AB648" s="109"/>
      <c r="AC648" s="109"/>
      <c r="AD648" s="109"/>
      <c r="AE648" s="109"/>
      <c r="AF648" s="109"/>
      <c r="AG648" s="109"/>
      <c r="AH648" s="109"/>
      <c r="AI648" s="109"/>
      <c r="AJ648" s="109"/>
      <c r="AK648" s="109"/>
      <c r="AL648" s="109"/>
      <c r="AM648" s="109"/>
      <c r="AN648" s="109"/>
      <c r="AO648" s="109"/>
      <c r="AP648" s="109"/>
      <c r="AQ648" s="109"/>
      <c r="AR648" s="109"/>
      <c r="AS648" s="109"/>
      <c r="AT648" s="109"/>
      <c r="AU648" s="109"/>
      <c r="AV648" s="109"/>
      <c r="AW648" s="109"/>
      <c r="AX648" s="109"/>
      <c r="AY648" s="109"/>
      <c r="AZ648" s="109"/>
      <c r="BA648" s="109"/>
      <c r="BB648" s="109"/>
      <c r="BC648" s="109"/>
      <c r="BD648" s="109"/>
      <c r="BE648" s="109"/>
      <c r="BF648" s="109"/>
      <c r="BG648" s="109"/>
      <c r="BH648" s="109"/>
      <c r="BI648" s="109"/>
      <c r="BJ648" s="109"/>
      <c r="BK648" s="109"/>
      <c r="BL648" s="109"/>
      <c r="BM648" s="109"/>
      <c r="BN648" s="109"/>
      <c r="BO648" s="109"/>
      <c r="BP648" s="109"/>
      <c r="BQ648" s="109"/>
      <c r="BR648" s="109"/>
      <c r="BS648" s="109"/>
      <c r="BT648" s="109"/>
      <c r="BU648" s="109"/>
      <c r="BV648" s="109"/>
      <c r="BW648" s="109"/>
      <c r="BX648" s="109"/>
      <c r="BY648" s="109"/>
      <c r="BZ648" s="109"/>
      <c r="CA648" s="109"/>
      <c r="CB648" s="109"/>
      <c r="CC648" s="109"/>
      <c r="CD648" s="109"/>
    </row>
    <row r="649" spans="1:82" s="153" customFormat="1">
      <c r="A649" s="109"/>
      <c r="B649" s="109"/>
      <c r="C649" s="109"/>
      <c r="D649" s="109"/>
      <c r="E649" s="109"/>
      <c r="F649" s="103"/>
      <c r="G649" s="103"/>
      <c r="H649" s="109"/>
      <c r="I649" s="109"/>
      <c r="J649" s="109"/>
      <c r="K649" s="109"/>
      <c r="L649" s="109"/>
      <c r="M649" s="109"/>
      <c r="N649" s="149"/>
      <c r="O649" s="109"/>
      <c r="P649" s="152"/>
      <c r="Q649" s="152"/>
      <c r="R649" s="152"/>
      <c r="S649" s="152"/>
      <c r="T649" s="152"/>
      <c r="U649" s="152"/>
      <c r="V649" s="109"/>
      <c r="W649" s="109"/>
      <c r="X649" s="109"/>
      <c r="Y649" s="109"/>
      <c r="Z649" s="109"/>
      <c r="AA649" s="109"/>
      <c r="AB649" s="109"/>
      <c r="AC649" s="109"/>
      <c r="AD649" s="109"/>
      <c r="AE649" s="109"/>
      <c r="AF649" s="109"/>
      <c r="AG649" s="109"/>
      <c r="AH649" s="109"/>
      <c r="AI649" s="109"/>
      <c r="AJ649" s="109"/>
      <c r="AK649" s="109"/>
      <c r="AL649" s="109"/>
      <c r="AM649" s="109"/>
      <c r="AN649" s="109"/>
      <c r="AO649" s="109"/>
      <c r="AP649" s="109"/>
      <c r="AQ649" s="109"/>
      <c r="AR649" s="109"/>
      <c r="AS649" s="109"/>
      <c r="AT649" s="109"/>
      <c r="AU649" s="109"/>
      <c r="AV649" s="109"/>
      <c r="AW649" s="109"/>
      <c r="AX649" s="109"/>
      <c r="AY649" s="109"/>
      <c r="AZ649" s="109"/>
      <c r="BA649" s="109"/>
      <c r="BB649" s="109"/>
      <c r="BC649" s="109"/>
      <c r="BD649" s="109"/>
      <c r="BE649" s="109"/>
      <c r="BF649" s="109"/>
      <c r="BG649" s="109"/>
      <c r="BH649" s="109"/>
      <c r="BI649" s="109"/>
      <c r="BJ649" s="109"/>
      <c r="BK649" s="109"/>
      <c r="BL649" s="109"/>
      <c r="BM649" s="109"/>
      <c r="BN649" s="109"/>
      <c r="BO649" s="109"/>
      <c r="BP649" s="109"/>
      <c r="BQ649" s="109"/>
      <c r="BR649" s="109"/>
      <c r="BS649" s="109"/>
      <c r="BT649" s="109"/>
      <c r="BU649" s="109"/>
      <c r="BV649" s="109"/>
      <c r="BW649" s="109"/>
      <c r="BX649" s="109"/>
      <c r="BY649" s="109"/>
      <c r="BZ649" s="109"/>
      <c r="CA649" s="109"/>
      <c r="CB649" s="109"/>
      <c r="CC649" s="109"/>
      <c r="CD649" s="109"/>
    </row>
    <row r="650" spans="1:82" s="153" customFormat="1">
      <c r="A650" s="109"/>
      <c r="B650" s="109"/>
      <c r="C650" s="109"/>
      <c r="D650" s="109"/>
      <c r="E650" s="109"/>
      <c r="F650" s="103"/>
      <c r="G650" s="103"/>
      <c r="H650" s="109"/>
      <c r="I650" s="109"/>
      <c r="J650" s="109"/>
      <c r="K650" s="109"/>
      <c r="L650" s="109"/>
      <c r="M650" s="109"/>
      <c r="N650" s="149"/>
      <c r="O650" s="109"/>
      <c r="P650" s="152"/>
      <c r="Q650" s="152"/>
      <c r="R650" s="152"/>
      <c r="S650" s="152"/>
      <c r="T650" s="152"/>
      <c r="U650" s="152"/>
      <c r="V650" s="109"/>
      <c r="W650" s="109"/>
      <c r="X650" s="109"/>
      <c r="Y650" s="109"/>
      <c r="Z650" s="109"/>
      <c r="AA650" s="109"/>
      <c r="AB650" s="109"/>
      <c r="AC650" s="109"/>
      <c r="AD650" s="109"/>
      <c r="AE650" s="109"/>
      <c r="AF650" s="109"/>
      <c r="AG650" s="109"/>
      <c r="AH650" s="109"/>
      <c r="AI650" s="109"/>
      <c r="AJ650" s="109"/>
      <c r="AK650" s="109"/>
      <c r="AL650" s="109"/>
      <c r="AM650" s="109"/>
      <c r="AN650" s="109"/>
      <c r="AO650" s="109"/>
      <c r="AP650" s="109"/>
      <c r="AQ650" s="109"/>
      <c r="AR650" s="109"/>
      <c r="AS650" s="109"/>
      <c r="AT650" s="109"/>
      <c r="AU650" s="109"/>
      <c r="AV650" s="109"/>
      <c r="AW650" s="109"/>
      <c r="AX650" s="109"/>
      <c r="AY650" s="109"/>
      <c r="AZ650" s="109"/>
      <c r="BA650" s="109"/>
      <c r="BB650" s="109"/>
      <c r="BC650" s="109"/>
      <c r="BD650" s="109"/>
      <c r="BE650" s="109"/>
      <c r="BF650" s="109"/>
      <c r="BG650" s="109"/>
      <c r="BH650" s="109"/>
      <c r="BI650" s="109"/>
      <c r="BJ650" s="109"/>
      <c r="BK650" s="109"/>
      <c r="BL650" s="109"/>
      <c r="BM650" s="109"/>
      <c r="BN650" s="109"/>
      <c r="BO650" s="109"/>
      <c r="BP650" s="109"/>
      <c r="BQ650" s="109"/>
      <c r="BR650" s="109"/>
      <c r="BS650" s="109"/>
      <c r="BT650" s="109"/>
      <c r="BU650" s="109"/>
      <c r="BV650" s="109"/>
      <c r="BW650" s="109"/>
      <c r="BX650" s="109"/>
      <c r="BY650" s="109"/>
      <c r="BZ650" s="109"/>
      <c r="CA650" s="109"/>
      <c r="CB650" s="109"/>
      <c r="CC650" s="109"/>
      <c r="CD650" s="109"/>
    </row>
    <row r="651" spans="1:82" s="153" customFormat="1">
      <c r="A651" s="109"/>
      <c r="B651" s="109"/>
      <c r="C651" s="109"/>
      <c r="D651" s="109"/>
      <c r="E651" s="109"/>
      <c r="F651" s="103"/>
      <c r="G651" s="103"/>
      <c r="H651" s="109"/>
      <c r="I651" s="109"/>
      <c r="J651" s="109"/>
      <c r="K651" s="109"/>
      <c r="L651" s="109"/>
      <c r="M651" s="109"/>
      <c r="N651" s="149"/>
      <c r="O651" s="109"/>
      <c r="P651" s="152"/>
      <c r="Q651" s="152"/>
      <c r="R651" s="152"/>
      <c r="S651" s="152"/>
      <c r="T651" s="152"/>
      <c r="U651" s="152"/>
      <c r="V651" s="109"/>
      <c r="W651" s="109"/>
      <c r="X651" s="109"/>
      <c r="Y651" s="109"/>
      <c r="Z651" s="109"/>
      <c r="AA651" s="109"/>
      <c r="AB651" s="109"/>
      <c r="AC651" s="109"/>
      <c r="AD651" s="109"/>
      <c r="AE651" s="109"/>
      <c r="AF651" s="109"/>
      <c r="AG651" s="109"/>
      <c r="AH651" s="109"/>
      <c r="AI651" s="109"/>
      <c r="AJ651" s="109"/>
      <c r="AK651" s="109"/>
      <c r="AL651" s="109"/>
      <c r="AM651" s="109"/>
      <c r="AN651" s="109"/>
      <c r="AO651" s="109"/>
      <c r="AP651" s="109"/>
      <c r="AQ651" s="109"/>
      <c r="AR651" s="109"/>
      <c r="AS651" s="109"/>
      <c r="AT651" s="109"/>
      <c r="AU651" s="109"/>
      <c r="AV651" s="109"/>
      <c r="AW651" s="109"/>
      <c r="AX651" s="109"/>
      <c r="AY651" s="109"/>
      <c r="AZ651" s="109"/>
      <c r="BA651" s="109"/>
      <c r="BB651" s="109"/>
      <c r="BC651" s="109"/>
      <c r="BD651" s="109"/>
      <c r="BE651" s="109"/>
      <c r="BF651" s="109"/>
      <c r="BG651" s="109"/>
      <c r="BH651" s="109"/>
      <c r="BI651" s="109"/>
      <c r="BJ651" s="109"/>
      <c r="BK651" s="109"/>
      <c r="BL651" s="109"/>
      <c r="BM651" s="109"/>
      <c r="BN651" s="109"/>
      <c r="BO651" s="109"/>
      <c r="BP651" s="109"/>
      <c r="BQ651" s="109"/>
      <c r="BR651" s="109"/>
      <c r="BS651" s="109"/>
      <c r="BT651" s="109"/>
      <c r="BU651" s="109"/>
      <c r="BV651" s="109"/>
      <c r="BW651" s="109"/>
      <c r="BX651" s="109"/>
      <c r="BY651" s="109"/>
      <c r="BZ651" s="109"/>
      <c r="CA651" s="109"/>
      <c r="CB651" s="109"/>
      <c r="CC651" s="109"/>
      <c r="CD651" s="109"/>
    </row>
    <row r="652" spans="1:82" s="153" customFormat="1">
      <c r="A652" s="109"/>
      <c r="B652" s="109"/>
      <c r="C652" s="109"/>
      <c r="D652" s="109"/>
      <c r="E652" s="109"/>
      <c r="F652" s="103"/>
      <c r="G652" s="103"/>
      <c r="H652" s="109"/>
      <c r="I652" s="109"/>
      <c r="J652" s="109"/>
      <c r="K652" s="109"/>
      <c r="L652" s="109"/>
      <c r="M652" s="109"/>
      <c r="N652" s="149"/>
      <c r="O652" s="109"/>
      <c r="P652" s="152"/>
      <c r="Q652" s="152"/>
      <c r="R652" s="152"/>
      <c r="S652" s="152"/>
      <c r="T652" s="152"/>
      <c r="U652" s="152"/>
      <c r="V652" s="109"/>
      <c r="W652" s="109"/>
      <c r="X652" s="109"/>
      <c r="Y652" s="109"/>
      <c r="Z652" s="109"/>
      <c r="AA652" s="109"/>
      <c r="AB652" s="109"/>
      <c r="AC652" s="109"/>
      <c r="AD652" s="109"/>
      <c r="AE652" s="109"/>
      <c r="AF652" s="109"/>
      <c r="AG652" s="109"/>
      <c r="AH652" s="109"/>
      <c r="AI652" s="109"/>
      <c r="AJ652" s="109"/>
      <c r="AK652" s="109"/>
      <c r="AL652" s="109"/>
      <c r="AM652" s="109"/>
      <c r="AN652" s="109"/>
      <c r="AO652" s="109"/>
      <c r="AP652" s="109"/>
      <c r="AQ652" s="109"/>
      <c r="AR652" s="109"/>
      <c r="AS652" s="109"/>
      <c r="AT652" s="109"/>
      <c r="AU652" s="109"/>
      <c r="AV652" s="109"/>
      <c r="AW652" s="109"/>
      <c r="AX652" s="109"/>
      <c r="AY652" s="109"/>
      <c r="AZ652" s="109"/>
      <c r="BA652" s="109"/>
      <c r="BB652" s="109"/>
      <c r="BC652" s="109"/>
      <c r="BD652" s="109"/>
      <c r="BE652" s="109"/>
      <c r="BF652" s="109"/>
      <c r="BG652" s="109"/>
      <c r="BH652" s="109"/>
      <c r="BI652" s="109"/>
      <c r="BJ652" s="109"/>
      <c r="BK652" s="109"/>
      <c r="BL652" s="109"/>
      <c r="BM652" s="109"/>
      <c r="BN652" s="109"/>
      <c r="BO652" s="109"/>
      <c r="BP652" s="109"/>
      <c r="BQ652" s="109"/>
      <c r="BR652" s="109"/>
      <c r="BS652" s="109"/>
      <c r="BT652" s="109"/>
      <c r="BU652" s="109"/>
      <c r="BV652" s="109"/>
      <c r="BW652" s="109"/>
      <c r="BX652" s="109"/>
      <c r="BY652" s="109"/>
      <c r="BZ652" s="109"/>
      <c r="CA652" s="109"/>
      <c r="CB652" s="109"/>
      <c r="CC652" s="109"/>
      <c r="CD652" s="109"/>
    </row>
    <row r="653" spans="1:82" s="153" customFormat="1">
      <c r="A653" s="109"/>
      <c r="B653" s="109"/>
      <c r="C653" s="109"/>
      <c r="D653" s="109"/>
      <c r="E653" s="109"/>
      <c r="F653" s="103"/>
      <c r="G653" s="103"/>
      <c r="H653" s="109"/>
      <c r="I653" s="109"/>
      <c r="J653" s="109"/>
      <c r="K653" s="109"/>
      <c r="L653" s="109"/>
      <c r="M653" s="109"/>
      <c r="N653" s="149"/>
      <c r="O653" s="109"/>
      <c r="P653" s="152"/>
      <c r="Q653" s="152"/>
      <c r="R653" s="152"/>
      <c r="S653" s="152"/>
      <c r="T653" s="152"/>
      <c r="U653" s="152"/>
      <c r="V653" s="109"/>
      <c r="W653" s="109"/>
      <c r="X653" s="109"/>
      <c r="Y653" s="109"/>
      <c r="Z653" s="109"/>
      <c r="AA653" s="109"/>
      <c r="AB653" s="109"/>
      <c r="AC653" s="109"/>
      <c r="AD653" s="109"/>
      <c r="AE653" s="109"/>
      <c r="AF653" s="109"/>
      <c r="AG653" s="109"/>
      <c r="AH653" s="109"/>
      <c r="AI653" s="109"/>
      <c r="AJ653" s="109"/>
      <c r="AK653" s="109"/>
      <c r="AL653" s="109"/>
      <c r="AM653" s="109"/>
      <c r="AN653" s="109"/>
      <c r="AO653" s="109"/>
      <c r="AP653" s="109"/>
      <c r="AQ653" s="109"/>
      <c r="AR653" s="109"/>
      <c r="AS653" s="109"/>
      <c r="AT653" s="109"/>
      <c r="AU653" s="109"/>
      <c r="AV653" s="109"/>
      <c r="AW653" s="109"/>
      <c r="AX653" s="109"/>
      <c r="AY653" s="109"/>
      <c r="AZ653" s="109"/>
      <c r="BA653" s="109"/>
      <c r="BB653" s="109"/>
      <c r="BC653" s="109"/>
      <c r="BD653" s="109"/>
      <c r="BE653" s="109"/>
      <c r="BF653" s="109"/>
      <c r="BG653" s="109"/>
      <c r="BH653" s="109"/>
      <c r="BI653" s="109"/>
      <c r="BJ653" s="109"/>
      <c r="BK653" s="109"/>
      <c r="BL653" s="109"/>
      <c r="BM653" s="109"/>
      <c r="BN653" s="109"/>
      <c r="BO653" s="109"/>
      <c r="BP653" s="109"/>
      <c r="BQ653" s="109"/>
      <c r="BR653" s="109"/>
      <c r="BS653" s="109"/>
      <c r="BT653" s="109"/>
      <c r="BU653" s="109"/>
      <c r="BV653" s="109"/>
      <c r="BW653" s="109"/>
      <c r="BX653" s="109"/>
      <c r="BY653" s="109"/>
      <c r="BZ653" s="109"/>
      <c r="CA653" s="109"/>
      <c r="CB653" s="109"/>
      <c r="CC653" s="109"/>
      <c r="CD653" s="109"/>
    </row>
    <row r="654" spans="1:82" s="153" customFormat="1">
      <c r="A654" s="109"/>
      <c r="B654" s="109"/>
      <c r="C654" s="109"/>
      <c r="D654" s="109"/>
      <c r="E654" s="109"/>
      <c r="F654" s="103"/>
      <c r="G654" s="103"/>
      <c r="H654" s="109"/>
      <c r="I654" s="109"/>
      <c r="J654" s="109"/>
      <c r="K654" s="109"/>
      <c r="L654" s="109"/>
      <c r="M654" s="109"/>
      <c r="N654" s="149"/>
      <c r="O654" s="109"/>
      <c r="P654" s="152"/>
      <c r="Q654" s="152"/>
      <c r="R654" s="152"/>
      <c r="S654" s="152"/>
      <c r="T654" s="152"/>
      <c r="U654" s="152"/>
      <c r="V654" s="109"/>
      <c r="W654" s="109"/>
      <c r="X654" s="109"/>
      <c r="Y654" s="109"/>
      <c r="Z654" s="109"/>
      <c r="AA654" s="109"/>
      <c r="AB654" s="109"/>
      <c r="AC654" s="109"/>
      <c r="AD654" s="109"/>
      <c r="AE654" s="109"/>
      <c r="AF654" s="109"/>
      <c r="AG654" s="109"/>
      <c r="AH654" s="109"/>
      <c r="AI654" s="109"/>
      <c r="AJ654" s="109"/>
      <c r="AK654" s="109"/>
      <c r="AL654" s="109"/>
      <c r="AM654" s="109"/>
      <c r="AN654" s="109"/>
      <c r="AO654" s="109"/>
      <c r="AP654" s="109"/>
      <c r="AQ654" s="109"/>
      <c r="AR654" s="109"/>
      <c r="AS654" s="109"/>
      <c r="AT654" s="109"/>
      <c r="AU654" s="109"/>
      <c r="AV654" s="109"/>
      <c r="AW654" s="109"/>
      <c r="AX654" s="109"/>
      <c r="AY654" s="109"/>
      <c r="AZ654" s="109"/>
      <c r="BA654" s="109"/>
      <c r="BB654" s="109"/>
      <c r="BC654" s="109"/>
      <c r="BD654" s="109"/>
      <c r="BE654" s="109"/>
      <c r="BF654" s="109"/>
      <c r="BG654" s="109"/>
      <c r="BH654" s="109"/>
      <c r="BI654" s="109"/>
      <c r="BJ654" s="109"/>
      <c r="BK654" s="109"/>
      <c r="BL654" s="109"/>
      <c r="BM654" s="109"/>
      <c r="BN654" s="109"/>
      <c r="BO654" s="109"/>
      <c r="BP654" s="109"/>
      <c r="BQ654" s="109"/>
      <c r="BR654" s="109"/>
      <c r="BS654" s="109"/>
      <c r="BT654" s="109"/>
      <c r="BU654" s="109"/>
      <c r="BV654" s="109"/>
      <c r="BW654" s="109"/>
      <c r="BX654" s="109"/>
      <c r="BY654" s="109"/>
      <c r="BZ654" s="109"/>
      <c r="CA654" s="109"/>
      <c r="CB654" s="109"/>
      <c r="CC654" s="109"/>
      <c r="CD654" s="109"/>
    </row>
    <row r="655" spans="1:82" s="153" customFormat="1">
      <c r="A655" s="109"/>
      <c r="B655" s="109"/>
      <c r="C655" s="109"/>
      <c r="D655" s="109"/>
      <c r="E655" s="109"/>
      <c r="F655" s="103"/>
      <c r="G655" s="103"/>
      <c r="H655" s="109"/>
      <c r="I655" s="109"/>
      <c r="J655" s="109"/>
      <c r="K655" s="109"/>
      <c r="L655" s="109"/>
      <c r="M655" s="109"/>
      <c r="N655" s="149"/>
      <c r="O655" s="109"/>
      <c r="P655" s="152"/>
      <c r="Q655" s="152"/>
      <c r="R655" s="152"/>
      <c r="S655" s="152"/>
      <c r="T655" s="152"/>
      <c r="U655" s="152"/>
      <c r="V655" s="109"/>
      <c r="W655" s="109"/>
      <c r="X655" s="109"/>
      <c r="Y655" s="109"/>
      <c r="Z655" s="109"/>
      <c r="AA655" s="109"/>
      <c r="AB655" s="109"/>
      <c r="AC655" s="109"/>
      <c r="AD655" s="109"/>
      <c r="AE655" s="109"/>
      <c r="AF655" s="109"/>
      <c r="AG655" s="109"/>
      <c r="AH655" s="109"/>
      <c r="AI655" s="109"/>
      <c r="AJ655" s="109"/>
      <c r="AK655" s="109"/>
      <c r="AL655" s="109"/>
      <c r="AM655" s="109"/>
      <c r="AN655" s="109"/>
      <c r="AO655" s="109"/>
      <c r="AP655" s="109"/>
      <c r="AQ655" s="109"/>
      <c r="AR655" s="109"/>
      <c r="AS655" s="109"/>
      <c r="AT655" s="109"/>
      <c r="AU655" s="109"/>
      <c r="AV655" s="109"/>
      <c r="AW655" s="109"/>
      <c r="AX655" s="109"/>
      <c r="AY655" s="109"/>
      <c r="AZ655" s="109"/>
      <c r="BA655" s="109"/>
      <c r="BB655" s="109"/>
      <c r="BC655" s="109"/>
      <c r="BD655" s="109"/>
      <c r="BE655" s="109"/>
      <c r="BF655" s="109"/>
      <c r="BG655" s="109"/>
      <c r="BH655" s="109"/>
      <c r="BI655" s="109"/>
      <c r="BJ655" s="109"/>
      <c r="BK655" s="109"/>
      <c r="BL655" s="109"/>
      <c r="BM655" s="109"/>
      <c r="BN655" s="109"/>
      <c r="BO655" s="109"/>
      <c r="BP655" s="109"/>
      <c r="BQ655" s="109"/>
      <c r="BR655" s="109"/>
      <c r="BS655" s="109"/>
      <c r="BT655" s="109"/>
      <c r="BU655" s="109"/>
      <c r="BV655" s="109"/>
      <c r="BW655" s="109"/>
      <c r="BX655" s="109"/>
      <c r="BY655" s="109"/>
      <c r="BZ655" s="109"/>
      <c r="CA655" s="109"/>
      <c r="CB655" s="109"/>
      <c r="CC655" s="109"/>
      <c r="CD655" s="109"/>
    </row>
    <row r="656" spans="1:82" s="153" customFormat="1">
      <c r="A656" s="109"/>
      <c r="B656" s="109"/>
      <c r="C656" s="109"/>
      <c r="D656" s="109"/>
      <c r="E656" s="109"/>
      <c r="F656" s="103"/>
      <c r="G656" s="103"/>
      <c r="H656" s="109"/>
      <c r="I656" s="109"/>
      <c r="J656" s="109"/>
      <c r="K656" s="109"/>
      <c r="L656" s="109"/>
      <c r="M656" s="109"/>
      <c r="N656" s="149"/>
      <c r="O656" s="109"/>
      <c r="P656" s="152"/>
      <c r="Q656" s="152"/>
      <c r="R656" s="152"/>
      <c r="S656" s="152"/>
      <c r="T656" s="152"/>
      <c r="U656" s="152"/>
      <c r="V656" s="109"/>
      <c r="W656" s="109"/>
      <c r="X656" s="109"/>
      <c r="Y656" s="109"/>
      <c r="Z656" s="109"/>
      <c r="AA656" s="109"/>
      <c r="AB656" s="109"/>
      <c r="AC656" s="109"/>
      <c r="AD656" s="109"/>
      <c r="AE656" s="109"/>
      <c r="AF656" s="109"/>
      <c r="AG656" s="109"/>
      <c r="AH656" s="109"/>
      <c r="AI656" s="109"/>
      <c r="AJ656" s="109"/>
      <c r="AK656" s="109"/>
      <c r="AL656" s="109"/>
      <c r="AM656" s="109"/>
      <c r="AN656" s="109"/>
      <c r="AO656" s="109"/>
      <c r="AP656" s="109"/>
      <c r="AQ656" s="109"/>
      <c r="AR656" s="109"/>
      <c r="AS656" s="109"/>
      <c r="AT656" s="109"/>
      <c r="AU656" s="109"/>
      <c r="AV656" s="109"/>
      <c r="AW656" s="109"/>
      <c r="AX656" s="109"/>
      <c r="AY656" s="109"/>
      <c r="AZ656" s="109"/>
      <c r="BA656" s="109"/>
      <c r="BB656" s="109"/>
      <c r="BC656" s="109"/>
      <c r="BD656" s="109"/>
      <c r="BE656" s="109"/>
      <c r="BF656" s="109"/>
      <c r="BG656" s="109"/>
      <c r="BH656" s="109"/>
      <c r="BI656" s="109"/>
      <c r="BJ656" s="109"/>
      <c r="BK656" s="109"/>
      <c r="BL656" s="109"/>
      <c r="BM656" s="109"/>
      <c r="BN656" s="109"/>
      <c r="BO656" s="109"/>
      <c r="BP656" s="109"/>
      <c r="BQ656" s="109"/>
      <c r="BR656" s="109"/>
      <c r="BS656" s="109"/>
      <c r="BT656" s="109"/>
      <c r="BU656" s="109"/>
      <c r="BV656" s="109"/>
      <c r="BW656" s="109"/>
      <c r="BX656" s="109"/>
      <c r="BY656" s="109"/>
      <c r="BZ656" s="109"/>
      <c r="CA656" s="109"/>
      <c r="CB656" s="109"/>
      <c r="CC656" s="109"/>
      <c r="CD656" s="109"/>
    </row>
    <row r="657" spans="1:82" s="153" customFormat="1">
      <c r="A657" s="109"/>
      <c r="B657" s="109"/>
      <c r="C657" s="109"/>
      <c r="D657" s="109"/>
      <c r="E657" s="109"/>
      <c r="F657" s="103"/>
      <c r="G657" s="103"/>
      <c r="H657" s="109"/>
      <c r="I657" s="109"/>
      <c r="J657" s="109"/>
      <c r="K657" s="109"/>
      <c r="L657" s="109"/>
      <c r="M657" s="109"/>
      <c r="N657" s="149"/>
      <c r="O657" s="109"/>
      <c r="P657" s="152"/>
      <c r="Q657" s="152"/>
      <c r="R657" s="152"/>
      <c r="S657" s="152"/>
      <c r="T657" s="152"/>
      <c r="U657" s="152"/>
      <c r="V657" s="109"/>
      <c r="W657" s="109"/>
      <c r="X657" s="109"/>
      <c r="Y657" s="109"/>
      <c r="Z657" s="109"/>
      <c r="AA657" s="109"/>
      <c r="AB657" s="109"/>
      <c r="AC657" s="109"/>
      <c r="AD657" s="109"/>
      <c r="AE657" s="109"/>
      <c r="AF657" s="109"/>
      <c r="AG657" s="109"/>
      <c r="AH657" s="109"/>
      <c r="AI657" s="109"/>
      <c r="AJ657" s="109"/>
      <c r="AK657" s="109"/>
      <c r="AL657" s="109"/>
      <c r="AM657" s="109"/>
      <c r="AN657" s="109"/>
      <c r="AO657" s="109"/>
      <c r="AP657" s="109"/>
      <c r="AQ657" s="109"/>
      <c r="AR657" s="109"/>
      <c r="AS657" s="109"/>
      <c r="AT657" s="109"/>
      <c r="AU657" s="109"/>
      <c r="AV657" s="109"/>
      <c r="AW657" s="109"/>
      <c r="AX657" s="109"/>
      <c r="AY657" s="109"/>
      <c r="AZ657" s="109"/>
      <c r="BA657" s="109"/>
      <c r="BB657" s="109"/>
      <c r="BC657" s="109"/>
      <c r="BD657" s="109"/>
      <c r="BE657" s="109"/>
      <c r="BF657" s="109"/>
      <c r="BG657" s="109"/>
      <c r="BH657" s="109"/>
      <c r="BI657" s="109"/>
      <c r="BJ657" s="109"/>
      <c r="BK657" s="109"/>
      <c r="BL657" s="109"/>
      <c r="BM657" s="109"/>
      <c r="BN657" s="109"/>
      <c r="BO657" s="109"/>
      <c r="BP657" s="109"/>
      <c r="BQ657" s="109"/>
      <c r="BR657" s="109"/>
      <c r="BS657" s="109"/>
      <c r="BT657" s="109"/>
      <c r="BU657" s="109"/>
      <c r="BV657" s="109"/>
      <c r="BW657" s="109"/>
      <c r="BX657" s="109"/>
      <c r="BY657" s="109"/>
      <c r="BZ657" s="109"/>
      <c r="CA657" s="109"/>
      <c r="CB657" s="109"/>
      <c r="CC657" s="109"/>
      <c r="CD657" s="109"/>
    </row>
    <row r="658" spans="1:82" s="153" customFormat="1">
      <c r="A658" s="109"/>
      <c r="B658" s="109"/>
      <c r="C658" s="109"/>
      <c r="D658" s="109"/>
      <c r="E658" s="109"/>
      <c r="F658" s="103"/>
      <c r="G658" s="103"/>
      <c r="H658" s="109"/>
      <c r="I658" s="109"/>
      <c r="J658" s="109"/>
      <c r="K658" s="109"/>
      <c r="L658" s="109"/>
      <c r="M658" s="109"/>
      <c r="N658" s="149"/>
      <c r="O658" s="109"/>
      <c r="P658" s="152"/>
      <c r="Q658" s="152"/>
      <c r="R658" s="152"/>
      <c r="S658" s="152"/>
      <c r="T658" s="152"/>
      <c r="U658" s="152"/>
      <c r="V658" s="109"/>
      <c r="W658" s="109"/>
      <c r="X658" s="109"/>
      <c r="Y658" s="109"/>
      <c r="Z658" s="109"/>
      <c r="AA658" s="109"/>
      <c r="AB658" s="109"/>
      <c r="AC658" s="109"/>
      <c r="AD658" s="109"/>
      <c r="AE658" s="109"/>
      <c r="AF658" s="109"/>
      <c r="AG658" s="109"/>
      <c r="AH658" s="109"/>
      <c r="AI658" s="109"/>
      <c r="AJ658" s="109"/>
      <c r="AK658" s="109"/>
      <c r="AL658" s="109"/>
      <c r="AM658" s="109"/>
      <c r="AN658" s="109"/>
      <c r="AO658" s="109"/>
      <c r="AP658" s="109"/>
      <c r="AQ658" s="109"/>
      <c r="AR658" s="109"/>
      <c r="AS658" s="109"/>
      <c r="AT658" s="109"/>
      <c r="AU658" s="109"/>
      <c r="AV658" s="109"/>
      <c r="AW658" s="109"/>
      <c r="AX658" s="109"/>
      <c r="AY658" s="109"/>
      <c r="AZ658" s="109"/>
      <c r="BA658" s="109"/>
      <c r="BB658" s="109"/>
      <c r="BC658" s="109"/>
      <c r="BD658" s="109"/>
      <c r="BE658" s="109"/>
      <c r="BF658" s="109"/>
      <c r="BG658" s="109"/>
      <c r="BH658" s="109"/>
      <c r="BI658" s="109"/>
      <c r="BJ658" s="109"/>
      <c r="BK658" s="109"/>
      <c r="BL658" s="109"/>
      <c r="BM658" s="109"/>
      <c r="BN658" s="109"/>
      <c r="BO658" s="109"/>
      <c r="BP658" s="109"/>
      <c r="BQ658" s="109"/>
      <c r="BR658" s="109"/>
      <c r="BS658" s="109"/>
      <c r="BT658" s="109"/>
      <c r="BU658" s="109"/>
      <c r="BV658" s="109"/>
      <c r="BW658" s="109"/>
      <c r="BX658" s="109"/>
      <c r="BY658" s="109"/>
      <c r="BZ658" s="109"/>
      <c r="CA658" s="109"/>
      <c r="CB658" s="109"/>
      <c r="CC658" s="109"/>
      <c r="CD658" s="109"/>
    </row>
    <row r="659" spans="1:82" s="153" customFormat="1">
      <c r="A659" s="109"/>
      <c r="B659" s="109"/>
      <c r="C659" s="109"/>
      <c r="D659" s="109"/>
      <c r="E659" s="109"/>
      <c r="F659" s="103"/>
      <c r="G659" s="103"/>
      <c r="H659" s="109"/>
      <c r="I659" s="109"/>
      <c r="J659" s="109"/>
      <c r="K659" s="109"/>
      <c r="L659" s="109"/>
      <c r="M659" s="109"/>
      <c r="N659" s="149"/>
      <c r="O659" s="109"/>
      <c r="P659" s="152"/>
      <c r="Q659" s="152"/>
      <c r="R659" s="152"/>
      <c r="S659" s="152"/>
      <c r="T659" s="152"/>
      <c r="U659" s="152"/>
      <c r="V659" s="109"/>
      <c r="W659" s="109"/>
      <c r="X659" s="109"/>
      <c r="Y659" s="109"/>
      <c r="Z659" s="109"/>
      <c r="AA659" s="109"/>
      <c r="AB659" s="109"/>
      <c r="AC659" s="109"/>
      <c r="AD659" s="109"/>
      <c r="AE659" s="109"/>
      <c r="AF659" s="109"/>
      <c r="AG659" s="109"/>
      <c r="AH659" s="109"/>
      <c r="AI659" s="109"/>
      <c r="AJ659" s="109"/>
      <c r="AK659" s="109"/>
      <c r="AL659" s="109"/>
      <c r="AM659" s="109"/>
      <c r="AN659" s="109"/>
      <c r="AO659" s="109"/>
      <c r="AP659" s="109"/>
      <c r="AQ659" s="109"/>
      <c r="AR659" s="109"/>
      <c r="AS659" s="109"/>
      <c r="AT659" s="109"/>
      <c r="AU659" s="109"/>
      <c r="AV659" s="109"/>
      <c r="AW659" s="109"/>
      <c r="AX659" s="109"/>
      <c r="AY659" s="109"/>
      <c r="AZ659" s="109"/>
      <c r="BA659" s="109"/>
      <c r="BB659" s="109"/>
      <c r="BC659" s="109"/>
      <c r="BD659" s="109"/>
      <c r="BE659" s="109"/>
      <c r="BF659" s="109"/>
      <c r="BG659" s="109"/>
      <c r="BH659" s="109"/>
      <c r="BI659" s="109"/>
      <c r="BJ659" s="109"/>
      <c r="BK659" s="109"/>
      <c r="BL659" s="109"/>
      <c r="BM659" s="109"/>
      <c r="BN659" s="109"/>
      <c r="BO659" s="109"/>
      <c r="BP659" s="109"/>
      <c r="BQ659" s="109"/>
      <c r="BR659" s="109"/>
      <c r="BS659" s="109"/>
      <c r="BT659" s="109"/>
      <c r="BU659" s="109"/>
      <c r="BV659" s="109"/>
      <c r="BW659" s="109"/>
      <c r="BX659" s="109"/>
      <c r="BY659" s="109"/>
      <c r="BZ659" s="109"/>
      <c r="CA659" s="109"/>
      <c r="CB659" s="109"/>
      <c r="CC659" s="109"/>
      <c r="CD659" s="109"/>
    </row>
    <row r="660" spans="1:82" s="153" customFormat="1">
      <c r="A660" s="109"/>
      <c r="B660" s="109"/>
      <c r="C660" s="109"/>
      <c r="D660" s="109"/>
      <c r="E660" s="109"/>
      <c r="F660" s="103"/>
      <c r="G660" s="103"/>
      <c r="H660" s="109"/>
      <c r="I660" s="109"/>
      <c r="J660" s="109"/>
      <c r="K660" s="109"/>
      <c r="L660" s="109"/>
      <c r="M660" s="109"/>
      <c r="N660" s="149"/>
      <c r="O660" s="109"/>
      <c r="P660" s="152"/>
      <c r="Q660" s="152"/>
      <c r="R660" s="152"/>
      <c r="S660" s="152"/>
      <c r="T660" s="152"/>
      <c r="U660" s="152"/>
      <c r="V660" s="109"/>
      <c r="W660" s="109"/>
      <c r="X660" s="109"/>
      <c r="Y660" s="109"/>
      <c r="Z660" s="109"/>
      <c r="AA660" s="109"/>
      <c r="AB660" s="109"/>
      <c r="AC660" s="109"/>
      <c r="AD660" s="109"/>
      <c r="AE660" s="109"/>
      <c r="AF660" s="109"/>
      <c r="AG660" s="109"/>
      <c r="AH660" s="109"/>
      <c r="AI660" s="109"/>
      <c r="AJ660" s="109"/>
      <c r="AK660" s="109"/>
      <c r="AL660" s="109"/>
      <c r="AM660" s="109"/>
      <c r="AN660" s="109"/>
      <c r="AO660" s="109"/>
      <c r="AP660" s="109"/>
      <c r="AQ660" s="109"/>
      <c r="AR660" s="109"/>
      <c r="AS660" s="109"/>
      <c r="AT660" s="109"/>
      <c r="AU660" s="109"/>
      <c r="AV660" s="109"/>
      <c r="AW660" s="109"/>
      <c r="AX660" s="109"/>
      <c r="AY660" s="109"/>
      <c r="AZ660" s="109"/>
      <c r="BA660" s="109"/>
      <c r="BB660" s="109"/>
      <c r="BC660" s="109"/>
      <c r="BD660" s="109"/>
      <c r="BE660" s="109"/>
      <c r="BF660" s="109"/>
      <c r="BG660" s="109"/>
      <c r="BH660" s="109"/>
      <c r="BI660" s="109"/>
      <c r="BJ660" s="109"/>
      <c r="BK660" s="109"/>
      <c r="BL660" s="109"/>
      <c r="BM660" s="109"/>
      <c r="BN660" s="109"/>
      <c r="BO660" s="109"/>
      <c r="BP660" s="109"/>
      <c r="BQ660" s="109"/>
      <c r="BR660" s="109"/>
      <c r="BS660" s="109"/>
      <c r="BT660" s="109"/>
      <c r="BU660" s="109"/>
      <c r="BV660" s="109"/>
      <c r="BW660" s="109"/>
      <c r="BX660" s="109"/>
      <c r="BY660" s="109"/>
      <c r="BZ660" s="109"/>
      <c r="CA660" s="109"/>
      <c r="CB660" s="109"/>
      <c r="CC660" s="109"/>
      <c r="CD660" s="109"/>
    </row>
    <row r="661" spans="1:82" s="153" customFormat="1">
      <c r="A661" s="109"/>
      <c r="B661" s="109"/>
      <c r="C661" s="109"/>
      <c r="D661" s="109"/>
      <c r="E661" s="109"/>
      <c r="F661" s="103"/>
      <c r="G661" s="103"/>
      <c r="H661" s="109"/>
      <c r="I661" s="109"/>
      <c r="J661" s="109"/>
      <c r="K661" s="109"/>
      <c r="L661" s="109"/>
      <c r="M661" s="109"/>
      <c r="N661" s="149"/>
      <c r="O661" s="109"/>
      <c r="P661" s="152"/>
      <c r="Q661" s="152"/>
      <c r="R661" s="152"/>
      <c r="S661" s="152"/>
      <c r="T661" s="152"/>
      <c r="U661" s="152"/>
      <c r="V661" s="109"/>
      <c r="W661" s="109"/>
      <c r="X661" s="109"/>
      <c r="Y661" s="109"/>
      <c r="Z661" s="109"/>
      <c r="AA661" s="109"/>
      <c r="AB661" s="109"/>
      <c r="AC661" s="109"/>
      <c r="AD661" s="109"/>
      <c r="AE661" s="109"/>
      <c r="AF661" s="109"/>
      <c r="AG661" s="109"/>
      <c r="AH661" s="109"/>
      <c r="AI661" s="109"/>
      <c r="AJ661" s="109"/>
      <c r="AK661" s="109"/>
      <c r="AL661" s="109"/>
      <c r="AM661" s="109"/>
      <c r="AN661" s="109"/>
      <c r="AO661" s="109"/>
      <c r="AP661" s="109"/>
      <c r="AQ661" s="109"/>
      <c r="AR661" s="109"/>
      <c r="AS661" s="109"/>
      <c r="AT661" s="109"/>
      <c r="AU661" s="109"/>
      <c r="AV661" s="109"/>
      <c r="AW661" s="109"/>
      <c r="AX661" s="109"/>
      <c r="AY661" s="109"/>
      <c r="AZ661" s="109"/>
      <c r="BA661" s="109"/>
      <c r="BB661" s="109"/>
      <c r="BC661" s="109"/>
      <c r="BD661" s="109"/>
      <c r="BE661" s="109"/>
      <c r="BF661" s="109"/>
      <c r="BG661" s="109"/>
      <c r="BH661" s="109"/>
      <c r="BI661" s="109"/>
      <c r="BJ661" s="109"/>
      <c r="BK661" s="109"/>
      <c r="BL661" s="109"/>
      <c r="BM661" s="109"/>
      <c r="BN661" s="109"/>
      <c r="BO661" s="109"/>
      <c r="BP661" s="109"/>
      <c r="BQ661" s="109"/>
      <c r="BR661" s="109"/>
      <c r="BS661" s="109"/>
      <c r="BT661" s="109"/>
      <c r="BU661" s="109"/>
      <c r="BV661" s="109"/>
      <c r="BW661" s="109"/>
      <c r="BX661" s="109"/>
      <c r="BY661" s="109"/>
      <c r="BZ661" s="109"/>
      <c r="CA661" s="109"/>
      <c r="CB661" s="109"/>
      <c r="CC661" s="109"/>
      <c r="CD661" s="109"/>
    </row>
    <row r="662" spans="1:82" s="153" customFormat="1">
      <c r="A662" s="109"/>
      <c r="B662" s="109"/>
      <c r="C662" s="109"/>
      <c r="D662" s="109"/>
      <c r="E662" s="109"/>
      <c r="F662" s="103"/>
      <c r="G662" s="103"/>
      <c r="H662" s="109"/>
      <c r="I662" s="109"/>
      <c r="J662" s="109"/>
      <c r="K662" s="109"/>
      <c r="L662" s="109"/>
      <c r="M662" s="109"/>
      <c r="N662" s="149"/>
      <c r="O662" s="109"/>
      <c r="P662" s="152"/>
      <c r="Q662" s="152"/>
      <c r="R662" s="152"/>
      <c r="S662" s="152"/>
      <c r="T662" s="152"/>
      <c r="U662" s="152"/>
      <c r="V662" s="109"/>
      <c r="W662" s="109"/>
      <c r="X662" s="109"/>
      <c r="Y662" s="109"/>
      <c r="Z662" s="109"/>
      <c r="AA662" s="109"/>
      <c r="AB662" s="109"/>
      <c r="AC662" s="109"/>
      <c r="AD662" s="109"/>
      <c r="AE662" s="109"/>
      <c r="AF662" s="109"/>
      <c r="AG662" s="109"/>
      <c r="AH662" s="109"/>
      <c r="AI662" s="109"/>
      <c r="AJ662" s="109"/>
      <c r="AK662" s="109"/>
      <c r="AL662" s="109"/>
      <c r="AM662" s="109"/>
      <c r="AN662" s="109"/>
      <c r="AO662" s="109"/>
      <c r="AP662" s="109"/>
      <c r="AQ662" s="109"/>
      <c r="AR662" s="109"/>
      <c r="AS662" s="109"/>
      <c r="AT662" s="109"/>
      <c r="AU662" s="109"/>
      <c r="AV662" s="109"/>
      <c r="AW662" s="109"/>
      <c r="AX662" s="109"/>
      <c r="AY662" s="109"/>
      <c r="AZ662" s="109"/>
      <c r="BA662" s="109"/>
      <c r="BB662" s="109"/>
      <c r="BC662" s="109"/>
      <c r="BD662" s="109"/>
      <c r="BE662" s="109"/>
      <c r="BF662" s="109"/>
      <c r="BG662" s="109"/>
      <c r="BH662" s="109"/>
      <c r="BI662" s="109"/>
      <c r="BJ662" s="109"/>
      <c r="BK662" s="109"/>
      <c r="BL662" s="109"/>
      <c r="BM662" s="109"/>
      <c r="BN662" s="109"/>
      <c r="BO662" s="109"/>
      <c r="BP662" s="109"/>
      <c r="BQ662" s="109"/>
      <c r="BR662" s="109"/>
      <c r="BS662" s="109"/>
      <c r="BT662" s="109"/>
      <c r="BU662" s="109"/>
      <c r="BV662" s="109"/>
      <c r="BW662" s="109"/>
      <c r="BX662" s="109"/>
      <c r="BY662" s="109"/>
      <c r="BZ662" s="109"/>
      <c r="CA662" s="109"/>
      <c r="CB662" s="109"/>
      <c r="CC662" s="109"/>
      <c r="CD662" s="109"/>
    </row>
    <row r="663" spans="1:82" s="153" customFormat="1">
      <c r="A663" s="109"/>
      <c r="B663" s="109"/>
      <c r="C663" s="109"/>
      <c r="D663" s="109"/>
      <c r="E663" s="109"/>
      <c r="F663" s="103"/>
      <c r="G663" s="103"/>
      <c r="H663" s="109"/>
      <c r="I663" s="109"/>
      <c r="J663" s="109"/>
      <c r="K663" s="109"/>
      <c r="L663" s="109"/>
      <c r="M663" s="109"/>
      <c r="N663" s="149"/>
      <c r="O663" s="109"/>
      <c r="P663" s="152"/>
      <c r="Q663" s="152"/>
      <c r="R663" s="152"/>
      <c r="S663" s="152"/>
      <c r="T663" s="152"/>
      <c r="U663" s="152"/>
      <c r="V663" s="109"/>
      <c r="W663" s="109"/>
      <c r="X663" s="109"/>
      <c r="Y663" s="109"/>
      <c r="Z663" s="109"/>
      <c r="AA663" s="109"/>
      <c r="AB663" s="109"/>
      <c r="AC663" s="109"/>
      <c r="AD663" s="109"/>
      <c r="AE663" s="109"/>
      <c r="AF663" s="109"/>
      <c r="AG663" s="109"/>
      <c r="AH663" s="109"/>
      <c r="AI663" s="109"/>
      <c r="AJ663" s="109"/>
      <c r="AK663" s="109"/>
      <c r="AL663" s="109"/>
      <c r="AM663" s="109"/>
      <c r="AN663" s="109"/>
      <c r="AO663" s="109"/>
      <c r="AP663" s="109"/>
      <c r="AQ663" s="109"/>
      <c r="AR663" s="109"/>
      <c r="AS663" s="109"/>
      <c r="AT663" s="109"/>
      <c r="AU663" s="109"/>
      <c r="AV663" s="109"/>
      <c r="AW663" s="109"/>
      <c r="AX663" s="109"/>
      <c r="AY663" s="109"/>
      <c r="AZ663" s="109"/>
      <c r="BA663" s="109"/>
      <c r="BB663" s="109"/>
      <c r="BC663" s="109"/>
      <c r="BD663" s="109"/>
      <c r="BE663" s="109"/>
      <c r="BF663" s="109"/>
      <c r="BG663" s="109"/>
      <c r="BH663" s="109"/>
      <c r="BI663" s="109"/>
      <c r="BJ663" s="109"/>
      <c r="BK663" s="109"/>
      <c r="BL663" s="109"/>
      <c r="BM663" s="109"/>
      <c r="BN663" s="109"/>
      <c r="BO663" s="109"/>
      <c r="BP663" s="109"/>
      <c r="BQ663" s="109"/>
      <c r="BR663" s="109"/>
      <c r="BS663" s="109"/>
      <c r="BT663" s="109"/>
      <c r="BU663" s="109"/>
      <c r="BV663" s="109"/>
      <c r="BW663" s="109"/>
      <c r="BX663" s="109"/>
      <c r="BY663" s="109"/>
      <c r="BZ663" s="109"/>
      <c r="CA663" s="109"/>
      <c r="CB663" s="109"/>
      <c r="CC663" s="109"/>
      <c r="CD663" s="109"/>
    </row>
    <row r="664" spans="1:82" s="153" customFormat="1">
      <c r="A664" s="109"/>
      <c r="B664" s="109"/>
      <c r="C664" s="109"/>
      <c r="D664" s="109"/>
      <c r="E664" s="109"/>
      <c r="F664" s="103"/>
      <c r="G664" s="103"/>
      <c r="H664" s="109"/>
      <c r="I664" s="109"/>
      <c r="J664" s="109"/>
      <c r="K664" s="109"/>
      <c r="L664" s="109"/>
      <c r="M664" s="109"/>
      <c r="N664" s="149"/>
      <c r="O664" s="109"/>
      <c r="P664" s="152"/>
      <c r="Q664" s="152"/>
      <c r="R664" s="152"/>
      <c r="S664" s="152"/>
      <c r="T664" s="152"/>
      <c r="U664" s="152"/>
      <c r="V664" s="109"/>
      <c r="W664" s="109"/>
      <c r="X664" s="109"/>
      <c r="Y664" s="109"/>
      <c r="Z664" s="109"/>
      <c r="AA664" s="109"/>
      <c r="AB664" s="109"/>
      <c r="AC664" s="109"/>
      <c r="AD664" s="109"/>
      <c r="AE664" s="109"/>
      <c r="AF664" s="109"/>
      <c r="AG664" s="109"/>
      <c r="AH664" s="109"/>
      <c r="AI664" s="109"/>
      <c r="AJ664" s="109"/>
      <c r="AK664" s="109"/>
      <c r="AL664" s="109"/>
      <c r="AM664" s="109"/>
      <c r="AN664" s="109"/>
      <c r="AO664" s="109"/>
      <c r="AP664" s="109"/>
      <c r="AQ664" s="109"/>
      <c r="AR664" s="109"/>
      <c r="AS664" s="109"/>
      <c r="AT664" s="109"/>
      <c r="AU664" s="109"/>
      <c r="AV664" s="109"/>
      <c r="AW664" s="109"/>
      <c r="AX664" s="109"/>
      <c r="AY664" s="109"/>
      <c r="AZ664" s="109"/>
      <c r="BA664" s="109"/>
      <c r="BB664" s="109"/>
      <c r="BC664" s="109"/>
      <c r="BD664" s="109"/>
      <c r="BE664" s="109"/>
      <c r="BF664" s="109"/>
      <c r="BG664" s="109"/>
      <c r="BH664" s="109"/>
      <c r="BI664" s="109"/>
      <c r="BJ664" s="109"/>
      <c r="BK664" s="109"/>
      <c r="BL664" s="109"/>
      <c r="BM664" s="109"/>
      <c r="BN664" s="109"/>
      <c r="BO664" s="109"/>
      <c r="BP664" s="109"/>
      <c r="BQ664" s="109"/>
      <c r="BR664" s="109"/>
      <c r="BS664" s="109"/>
      <c r="BT664" s="109"/>
      <c r="BU664" s="109"/>
      <c r="BV664" s="109"/>
      <c r="BW664" s="109"/>
      <c r="BX664" s="109"/>
      <c r="BY664" s="109"/>
      <c r="BZ664" s="109"/>
      <c r="CA664" s="109"/>
      <c r="CB664" s="109"/>
      <c r="CC664" s="109"/>
      <c r="CD664" s="109"/>
    </row>
    <row r="665" spans="1:82" s="153" customFormat="1">
      <c r="A665" s="109"/>
      <c r="B665" s="109"/>
      <c r="C665" s="109"/>
      <c r="D665" s="109"/>
      <c r="E665" s="109"/>
      <c r="F665" s="103"/>
      <c r="G665" s="103"/>
      <c r="H665" s="109"/>
      <c r="I665" s="109"/>
      <c r="J665" s="109"/>
      <c r="K665" s="109"/>
      <c r="L665" s="109"/>
      <c r="M665" s="109"/>
      <c r="N665" s="149"/>
      <c r="O665" s="109"/>
      <c r="P665" s="152"/>
      <c r="Q665" s="152"/>
      <c r="R665" s="152"/>
      <c r="S665" s="152"/>
      <c r="T665" s="152"/>
      <c r="U665" s="152"/>
      <c r="V665" s="109"/>
      <c r="W665" s="109"/>
      <c r="X665" s="109"/>
      <c r="Y665" s="109"/>
      <c r="Z665" s="109"/>
      <c r="AA665" s="109"/>
      <c r="AB665" s="109"/>
      <c r="AC665" s="109"/>
      <c r="AD665" s="109"/>
      <c r="AE665" s="109"/>
      <c r="AF665" s="109"/>
      <c r="AG665" s="109"/>
      <c r="AH665" s="109"/>
      <c r="AI665" s="109"/>
      <c r="AJ665" s="109"/>
      <c r="AK665" s="109"/>
      <c r="AL665" s="109"/>
      <c r="AM665" s="109"/>
      <c r="AN665" s="109"/>
      <c r="AO665" s="109"/>
      <c r="AP665" s="109"/>
      <c r="AQ665" s="109"/>
      <c r="AR665" s="109"/>
      <c r="AS665" s="109"/>
      <c r="AT665" s="109"/>
      <c r="AU665" s="109"/>
      <c r="AV665" s="109"/>
      <c r="AW665" s="109"/>
      <c r="AX665" s="109"/>
      <c r="AY665" s="109"/>
      <c r="AZ665" s="109"/>
      <c r="BA665" s="109"/>
      <c r="BB665" s="109"/>
      <c r="BC665" s="109"/>
      <c r="BD665" s="109"/>
      <c r="BE665" s="109"/>
      <c r="BF665" s="109"/>
      <c r="BG665" s="109"/>
      <c r="BH665" s="109"/>
      <c r="BI665" s="109"/>
      <c r="BJ665" s="109"/>
      <c r="BK665" s="109"/>
      <c r="BL665" s="109"/>
      <c r="BM665" s="109"/>
      <c r="BN665" s="109"/>
      <c r="BO665" s="109"/>
      <c r="BP665" s="109"/>
      <c r="BQ665" s="109"/>
      <c r="BR665" s="109"/>
      <c r="BS665" s="109"/>
      <c r="BT665" s="109"/>
      <c r="BU665" s="109"/>
      <c r="BV665" s="109"/>
      <c r="BW665" s="109"/>
      <c r="BX665" s="109"/>
      <c r="BY665" s="109"/>
      <c r="BZ665" s="109"/>
      <c r="CA665" s="109"/>
      <c r="CB665" s="109"/>
      <c r="CC665" s="109"/>
      <c r="CD665" s="109"/>
    </row>
    <row r="666" spans="1:82" s="153" customFormat="1">
      <c r="A666" s="109"/>
      <c r="B666" s="109"/>
      <c r="C666" s="109"/>
      <c r="D666" s="109"/>
      <c r="E666" s="109"/>
      <c r="F666" s="103"/>
      <c r="G666" s="103"/>
      <c r="H666" s="109"/>
      <c r="I666" s="109"/>
      <c r="J666" s="109"/>
      <c r="K666" s="109"/>
      <c r="L666" s="109"/>
      <c r="M666" s="109"/>
      <c r="N666" s="149"/>
      <c r="O666" s="109"/>
      <c r="P666" s="152"/>
      <c r="Q666" s="152"/>
      <c r="R666" s="152"/>
      <c r="S666" s="152"/>
      <c r="T666" s="152"/>
      <c r="U666" s="152"/>
      <c r="V666" s="109"/>
      <c r="W666" s="109"/>
      <c r="X666" s="109"/>
      <c r="Y666" s="109"/>
      <c r="Z666" s="109"/>
      <c r="AA666" s="109"/>
      <c r="AB666" s="109"/>
      <c r="AC666" s="109"/>
      <c r="AD666" s="109"/>
      <c r="AE666" s="109"/>
      <c r="AF666" s="109"/>
      <c r="AG666" s="109"/>
      <c r="AH666" s="109"/>
      <c r="AI666" s="109"/>
      <c r="AJ666" s="109"/>
      <c r="AK666" s="109"/>
      <c r="AL666" s="109"/>
      <c r="AM666" s="109"/>
      <c r="AN666" s="109"/>
      <c r="AO666" s="109"/>
      <c r="AP666" s="109"/>
      <c r="AQ666" s="109"/>
      <c r="AR666" s="109"/>
      <c r="AS666" s="109"/>
      <c r="AT666" s="109"/>
      <c r="AU666" s="109"/>
      <c r="AV666" s="109"/>
      <c r="AW666" s="109"/>
      <c r="AX666" s="109"/>
      <c r="AY666" s="109"/>
      <c r="AZ666" s="109"/>
      <c r="BA666" s="109"/>
      <c r="BB666" s="109"/>
      <c r="BC666" s="109"/>
      <c r="BD666" s="109"/>
      <c r="BE666" s="109"/>
      <c r="BF666" s="109"/>
      <c r="BG666" s="109"/>
      <c r="BH666" s="109"/>
      <c r="BI666" s="109"/>
      <c r="BJ666" s="109"/>
      <c r="BK666" s="109"/>
      <c r="BL666" s="109"/>
      <c r="BM666" s="109"/>
      <c r="BN666" s="109"/>
      <c r="BO666" s="109"/>
      <c r="BP666" s="109"/>
      <c r="BQ666" s="109"/>
      <c r="BR666" s="109"/>
      <c r="BS666" s="109"/>
      <c r="BT666" s="109"/>
      <c r="BU666" s="109"/>
      <c r="BV666" s="109"/>
      <c r="BW666" s="109"/>
      <c r="BX666" s="109"/>
      <c r="BY666" s="109"/>
      <c r="BZ666" s="109"/>
      <c r="CA666" s="109"/>
      <c r="CB666" s="109"/>
      <c r="CC666" s="109"/>
      <c r="CD666" s="109"/>
    </row>
    <row r="667" spans="1:82" s="153" customFormat="1">
      <c r="A667" s="109"/>
      <c r="B667" s="109"/>
      <c r="C667" s="109"/>
      <c r="D667" s="109"/>
      <c r="E667" s="109"/>
      <c r="F667" s="103"/>
      <c r="G667" s="103"/>
      <c r="H667" s="109"/>
      <c r="I667" s="109"/>
      <c r="J667" s="109"/>
      <c r="K667" s="109"/>
      <c r="L667" s="109"/>
      <c r="M667" s="109"/>
      <c r="N667" s="149"/>
      <c r="O667" s="109"/>
      <c r="P667" s="152"/>
      <c r="Q667" s="152"/>
      <c r="R667" s="152"/>
      <c r="S667" s="152"/>
      <c r="T667" s="152"/>
      <c r="U667" s="152"/>
      <c r="V667" s="109"/>
      <c r="W667" s="109"/>
      <c r="X667" s="109"/>
      <c r="Y667" s="109"/>
      <c r="Z667" s="109"/>
      <c r="AA667" s="109"/>
      <c r="AB667" s="109"/>
      <c r="AC667" s="109"/>
      <c r="AD667" s="109"/>
      <c r="AE667" s="109"/>
      <c r="AF667" s="109"/>
      <c r="AG667" s="109"/>
      <c r="AH667" s="109"/>
      <c r="AI667" s="109"/>
      <c r="AJ667" s="109"/>
      <c r="AK667" s="109"/>
      <c r="AL667" s="109"/>
      <c r="AM667" s="109"/>
      <c r="AN667" s="109"/>
      <c r="AO667" s="109"/>
      <c r="AP667" s="109"/>
      <c r="AQ667" s="109"/>
      <c r="AR667" s="109"/>
      <c r="AS667" s="109"/>
      <c r="AT667" s="109"/>
      <c r="AU667" s="109"/>
      <c r="AV667" s="109"/>
      <c r="AW667" s="109"/>
      <c r="AX667" s="109"/>
      <c r="AY667" s="109"/>
      <c r="AZ667" s="109"/>
      <c r="BA667" s="109"/>
      <c r="BB667" s="109"/>
      <c r="BC667" s="109"/>
      <c r="BD667" s="109"/>
      <c r="BE667" s="109"/>
      <c r="BF667" s="109"/>
      <c r="BG667" s="109"/>
      <c r="BH667" s="109"/>
      <c r="BI667" s="109"/>
      <c r="BJ667" s="109"/>
      <c r="BK667" s="109"/>
      <c r="BL667" s="109"/>
      <c r="BM667" s="109"/>
      <c r="BN667" s="109"/>
      <c r="BO667" s="109"/>
      <c r="BP667" s="109"/>
      <c r="BQ667" s="109"/>
      <c r="BR667" s="109"/>
      <c r="BS667" s="109"/>
      <c r="BT667" s="109"/>
      <c r="BU667" s="109"/>
      <c r="BV667" s="109"/>
      <c r="BW667" s="109"/>
      <c r="BX667" s="109"/>
      <c r="BY667" s="109"/>
      <c r="BZ667" s="109"/>
      <c r="CA667" s="109"/>
      <c r="CB667" s="109"/>
      <c r="CC667" s="109"/>
      <c r="CD667" s="109"/>
    </row>
    <row r="668" spans="1:82" s="153" customFormat="1">
      <c r="A668" s="109"/>
      <c r="B668" s="109"/>
      <c r="C668" s="109"/>
      <c r="D668" s="109"/>
      <c r="E668" s="109"/>
      <c r="F668" s="103"/>
      <c r="G668" s="103"/>
      <c r="H668" s="109"/>
      <c r="I668" s="109"/>
      <c r="J668" s="109"/>
      <c r="K668" s="109"/>
      <c r="L668" s="109"/>
      <c r="M668" s="109"/>
      <c r="N668" s="149"/>
      <c r="O668" s="109"/>
      <c r="P668" s="152"/>
      <c r="Q668" s="152"/>
      <c r="R668" s="152"/>
      <c r="S668" s="152"/>
      <c r="T668" s="152"/>
      <c r="U668" s="152"/>
      <c r="V668" s="109"/>
      <c r="W668" s="109"/>
      <c r="X668" s="109"/>
      <c r="Y668" s="109"/>
      <c r="Z668" s="109"/>
      <c r="AA668" s="109"/>
      <c r="AB668" s="109"/>
      <c r="AC668" s="109"/>
      <c r="AD668" s="109"/>
      <c r="AE668" s="109"/>
      <c r="AF668" s="109"/>
      <c r="AG668" s="109"/>
      <c r="AH668" s="109"/>
      <c r="AI668" s="109"/>
      <c r="AJ668" s="109"/>
      <c r="AK668" s="109"/>
      <c r="AL668" s="109"/>
      <c r="AM668" s="109"/>
      <c r="AN668" s="109"/>
      <c r="AO668" s="109"/>
      <c r="AP668" s="109"/>
      <c r="AQ668" s="109"/>
      <c r="AR668" s="109"/>
      <c r="AS668" s="109"/>
      <c r="AT668" s="109"/>
      <c r="AU668" s="109"/>
      <c r="AV668" s="109"/>
      <c r="AW668" s="109"/>
      <c r="AX668" s="109"/>
      <c r="AY668" s="109"/>
      <c r="AZ668" s="109"/>
      <c r="BA668" s="109"/>
      <c r="BB668" s="109"/>
      <c r="BC668" s="109"/>
      <c r="BD668" s="109"/>
      <c r="BE668" s="109"/>
      <c r="BF668" s="109"/>
      <c r="BG668" s="109"/>
      <c r="BH668" s="109"/>
      <c r="BI668" s="109"/>
      <c r="BJ668" s="109"/>
      <c r="BK668" s="109"/>
      <c r="BL668" s="109"/>
      <c r="BM668" s="109"/>
      <c r="BN668" s="109"/>
      <c r="BO668" s="109"/>
      <c r="BP668" s="109"/>
      <c r="BQ668" s="109"/>
      <c r="BR668" s="109"/>
      <c r="BS668" s="109"/>
      <c r="BT668" s="109"/>
      <c r="BU668" s="109"/>
      <c r="BV668" s="109"/>
      <c r="BW668" s="109"/>
      <c r="BX668" s="109"/>
      <c r="BY668" s="109"/>
      <c r="BZ668" s="109"/>
      <c r="CA668" s="109"/>
      <c r="CB668" s="109"/>
      <c r="CC668" s="109"/>
      <c r="CD668" s="109"/>
    </row>
    <row r="669" spans="1:82" s="153" customFormat="1">
      <c r="A669" s="109"/>
      <c r="B669" s="109"/>
      <c r="C669" s="109"/>
      <c r="D669" s="109"/>
      <c r="E669" s="109"/>
      <c r="F669" s="103"/>
      <c r="G669" s="103"/>
      <c r="H669" s="109"/>
      <c r="I669" s="109"/>
      <c r="J669" s="109"/>
      <c r="K669" s="109"/>
      <c r="L669" s="109"/>
      <c r="M669" s="109"/>
      <c r="N669" s="149"/>
      <c r="O669" s="109"/>
      <c r="P669" s="152"/>
      <c r="Q669" s="152"/>
      <c r="R669" s="152"/>
      <c r="S669" s="152"/>
      <c r="T669" s="152"/>
      <c r="U669" s="152"/>
      <c r="V669" s="109"/>
      <c r="W669" s="109"/>
      <c r="X669" s="109"/>
      <c r="Y669" s="109"/>
      <c r="Z669" s="109"/>
      <c r="AA669" s="109"/>
      <c r="AB669" s="109"/>
      <c r="AC669" s="109"/>
      <c r="AD669" s="109"/>
      <c r="AE669" s="109"/>
      <c r="AF669" s="109"/>
      <c r="AG669" s="109"/>
      <c r="AH669" s="109"/>
      <c r="AI669" s="109"/>
      <c r="AJ669" s="109"/>
      <c r="AK669" s="109"/>
      <c r="AL669" s="109"/>
      <c r="AM669" s="109"/>
      <c r="AN669" s="109"/>
      <c r="AO669" s="109"/>
      <c r="AP669" s="109"/>
      <c r="AQ669" s="109"/>
      <c r="AR669" s="109"/>
      <c r="AS669" s="109"/>
      <c r="AT669" s="109"/>
      <c r="AU669" s="109"/>
      <c r="AV669" s="109"/>
      <c r="AW669" s="109"/>
      <c r="AX669" s="109"/>
      <c r="AY669" s="109"/>
      <c r="AZ669" s="109"/>
      <c r="BA669" s="109"/>
      <c r="BB669" s="109"/>
      <c r="BC669" s="109"/>
      <c r="BD669" s="109"/>
      <c r="BE669" s="109"/>
      <c r="BF669" s="109"/>
      <c r="BG669" s="109"/>
      <c r="BH669" s="109"/>
      <c r="BI669" s="109"/>
      <c r="BJ669" s="109"/>
      <c r="BK669" s="109"/>
      <c r="BL669" s="109"/>
      <c r="BM669" s="109"/>
      <c r="BN669" s="109"/>
      <c r="BO669" s="109"/>
      <c r="BP669" s="109"/>
      <c r="BQ669" s="109"/>
      <c r="BR669" s="109"/>
      <c r="BS669" s="109"/>
      <c r="BT669" s="109"/>
      <c r="BU669" s="109"/>
      <c r="BV669" s="109"/>
      <c r="BW669" s="109"/>
      <c r="BX669" s="109"/>
      <c r="BY669" s="109"/>
      <c r="BZ669" s="109"/>
      <c r="CA669" s="109"/>
      <c r="CB669" s="109"/>
      <c r="CC669" s="109"/>
      <c r="CD669" s="109"/>
    </row>
    <row r="670" spans="1:82" s="153" customFormat="1">
      <c r="A670" s="109"/>
      <c r="B670" s="109"/>
      <c r="C670" s="109"/>
      <c r="D670" s="109"/>
      <c r="E670" s="109"/>
      <c r="F670" s="103"/>
      <c r="G670" s="103"/>
      <c r="H670" s="109"/>
      <c r="I670" s="109"/>
      <c r="J670" s="109"/>
      <c r="K670" s="109"/>
      <c r="L670" s="109"/>
      <c r="M670" s="109"/>
      <c r="N670" s="149"/>
      <c r="O670" s="109"/>
      <c r="P670" s="152"/>
      <c r="Q670" s="152"/>
      <c r="R670" s="152"/>
      <c r="S670" s="152"/>
      <c r="T670" s="152"/>
      <c r="U670" s="152"/>
      <c r="V670" s="109"/>
      <c r="W670" s="109"/>
      <c r="X670" s="109"/>
      <c r="Y670" s="109"/>
      <c r="Z670" s="109"/>
      <c r="AA670" s="109"/>
      <c r="AB670" s="109"/>
      <c r="AC670" s="109"/>
      <c r="AD670" s="109"/>
      <c r="AE670" s="109"/>
      <c r="AF670" s="109"/>
      <c r="AG670" s="109"/>
      <c r="AH670" s="109"/>
      <c r="AI670" s="109"/>
      <c r="AJ670" s="109"/>
      <c r="AK670" s="109"/>
      <c r="AL670" s="109"/>
      <c r="AM670" s="109"/>
      <c r="AN670" s="109"/>
      <c r="AO670" s="109"/>
      <c r="AP670" s="109"/>
      <c r="AQ670" s="109"/>
      <c r="AR670" s="109"/>
      <c r="AS670" s="109"/>
      <c r="AT670" s="109"/>
      <c r="AU670" s="109"/>
      <c r="AV670" s="109"/>
      <c r="AW670" s="109"/>
      <c r="AX670" s="109"/>
      <c r="AY670" s="109"/>
      <c r="AZ670" s="109"/>
      <c r="BA670" s="109"/>
      <c r="BB670" s="109"/>
      <c r="BC670" s="109"/>
      <c r="BD670" s="109"/>
      <c r="BE670" s="109"/>
      <c r="BF670" s="109"/>
      <c r="BG670" s="109"/>
      <c r="BH670" s="109"/>
      <c r="BI670" s="109"/>
      <c r="BJ670" s="109"/>
      <c r="BK670" s="109"/>
      <c r="BL670" s="109"/>
      <c r="BM670" s="109"/>
      <c r="BN670" s="109"/>
      <c r="BO670" s="109"/>
      <c r="BP670" s="109"/>
      <c r="BQ670" s="109"/>
      <c r="BR670" s="109"/>
      <c r="BS670" s="109"/>
      <c r="BT670" s="109"/>
      <c r="BU670" s="109"/>
      <c r="BV670" s="109"/>
      <c r="BW670" s="109"/>
      <c r="BX670" s="109"/>
      <c r="BY670" s="109"/>
      <c r="BZ670" s="109"/>
      <c r="CA670" s="109"/>
      <c r="CB670" s="109"/>
      <c r="CC670" s="109"/>
      <c r="CD670" s="109"/>
    </row>
    <row r="671" spans="1:82" s="153" customFormat="1">
      <c r="A671" s="109"/>
      <c r="B671" s="109"/>
      <c r="C671" s="109"/>
      <c r="D671" s="109"/>
      <c r="E671" s="109"/>
      <c r="F671" s="103"/>
      <c r="G671" s="103"/>
      <c r="H671" s="109"/>
      <c r="I671" s="109"/>
      <c r="J671" s="109"/>
      <c r="K671" s="109"/>
      <c r="L671" s="109"/>
      <c r="M671" s="109"/>
      <c r="N671" s="149"/>
      <c r="O671" s="109"/>
      <c r="P671" s="152"/>
      <c r="Q671" s="152"/>
      <c r="R671" s="152"/>
      <c r="S671" s="152"/>
      <c r="T671" s="152"/>
      <c r="U671" s="152"/>
      <c r="V671" s="109"/>
      <c r="W671" s="109"/>
      <c r="X671" s="109"/>
      <c r="Y671" s="109"/>
      <c r="Z671" s="109"/>
      <c r="AA671" s="109"/>
      <c r="AB671" s="109"/>
      <c r="AC671" s="109"/>
      <c r="AD671" s="109"/>
      <c r="AE671" s="109"/>
      <c r="AF671" s="109"/>
      <c r="AG671" s="109"/>
      <c r="AH671" s="109"/>
      <c r="AI671" s="109"/>
      <c r="AJ671" s="109"/>
      <c r="AK671" s="109"/>
      <c r="AL671" s="109"/>
      <c r="AM671" s="109"/>
      <c r="AN671" s="109"/>
      <c r="AO671" s="109"/>
      <c r="AP671" s="109"/>
      <c r="AQ671" s="109"/>
      <c r="AR671" s="109"/>
      <c r="AS671" s="109"/>
      <c r="AT671" s="109"/>
      <c r="AU671" s="109"/>
      <c r="AV671" s="109"/>
      <c r="AW671" s="109"/>
      <c r="AX671" s="109"/>
      <c r="AY671" s="109"/>
      <c r="AZ671" s="109"/>
      <c r="BA671" s="109"/>
      <c r="BB671" s="109"/>
      <c r="BC671" s="109"/>
      <c r="BD671" s="109"/>
      <c r="BE671" s="109"/>
      <c r="BF671" s="109"/>
      <c r="BG671" s="109"/>
      <c r="BH671" s="109"/>
      <c r="BI671" s="109"/>
      <c r="BJ671" s="109"/>
      <c r="BK671" s="109"/>
      <c r="BL671" s="109"/>
      <c r="BM671" s="109"/>
      <c r="BN671" s="109"/>
      <c r="BO671" s="109"/>
      <c r="BP671" s="109"/>
      <c r="BQ671" s="109"/>
      <c r="BR671" s="109"/>
      <c r="BS671" s="109"/>
      <c r="BT671" s="109"/>
      <c r="BU671" s="109"/>
      <c r="BV671" s="109"/>
      <c r="BW671" s="109"/>
      <c r="BX671" s="109"/>
      <c r="BY671" s="109"/>
      <c r="BZ671" s="109"/>
      <c r="CA671" s="109"/>
      <c r="CB671" s="109"/>
      <c r="CC671" s="109"/>
      <c r="CD671" s="109"/>
    </row>
    <row r="672" spans="1:82" s="153" customFormat="1">
      <c r="A672" s="109"/>
      <c r="B672" s="109"/>
      <c r="C672" s="109"/>
      <c r="D672" s="109"/>
      <c r="E672" s="109"/>
      <c r="F672" s="103"/>
      <c r="G672" s="103"/>
      <c r="H672" s="109"/>
      <c r="I672" s="109"/>
      <c r="J672" s="109"/>
      <c r="K672" s="109"/>
      <c r="L672" s="109"/>
      <c r="M672" s="109"/>
      <c r="N672" s="149"/>
      <c r="O672" s="109"/>
      <c r="P672" s="152"/>
      <c r="Q672" s="152"/>
      <c r="R672" s="152"/>
      <c r="S672" s="152"/>
      <c r="T672" s="152"/>
      <c r="U672" s="152"/>
      <c r="V672" s="109"/>
      <c r="W672" s="109"/>
      <c r="X672" s="109"/>
      <c r="Y672" s="109"/>
      <c r="Z672" s="109"/>
      <c r="AA672" s="109"/>
      <c r="AB672" s="109"/>
      <c r="AC672" s="109"/>
      <c r="AD672" s="109"/>
      <c r="AE672" s="109"/>
      <c r="AF672" s="109"/>
      <c r="AG672" s="109"/>
      <c r="AH672" s="109"/>
      <c r="AI672" s="109"/>
      <c r="AJ672" s="109"/>
      <c r="AK672" s="109"/>
      <c r="AL672" s="109"/>
      <c r="AM672" s="109"/>
      <c r="AN672" s="109"/>
      <c r="AO672" s="109"/>
      <c r="AP672" s="109"/>
      <c r="AQ672" s="109"/>
      <c r="AR672" s="109"/>
      <c r="AS672" s="109"/>
      <c r="AT672" s="109"/>
      <c r="AU672" s="109"/>
      <c r="AV672" s="109"/>
      <c r="AW672" s="109"/>
      <c r="AX672" s="109"/>
      <c r="AY672" s="109"/>
      <c r="AZ672" s="109"/>
      <c r="BA672" s="109"/>
      <c r="BB672" s="109"/>
      <c r="BC672" s="109"/>
      <c r="BD672" s="109"/>
      <c r="BE672" s="109"/>
      <c r="BF672" s="109"/>
      <c r="BG672" s="109"/>
      <c r="BH672" s="109"/>
      <c r="BI672" s="109"/>
      <c r="BJ672" s="109"/>
      <c r="BK672" s="109"/>
      <c r="BL672" s="109"/>
      <c r="BM672" s="109"/>
      <c r="BN672" s="109"/>
      <c r="BO672" s="109"/>
      <c r="BP672" s="109"/>
      <c r="BQ672" s="109"/>
      <c r="BR672" s="109"/>
      <c r="BS672" s="109"/>
      <c r="BT672" s="109"/>
      <c r="BU672" s="109"/>
      <c r="BV672" s="109"/>
      <c r="BW672" s="109"/>
      <c r="BX672" s="109"/>
      <c r="BY672" s="109"/>
      <c r="BZ672" s="109"/>
      <c r="CA672" s="109"/>
      <c r="CB672" s="109"/>
      <c r="CC672" s="109"/>
      <c r="CD672" s="109"/>
    </row>
    <row r="673" spans="1:82" s="153" customFormat="1">
      <c r="A673" s="109"/>
      <c r="B673" s="109"/>
      <c r="C673" s="109"/>
      <c r="D673" s="109"/>
      <c r="E673" s="109"/>
      <c r="F673" s="103"/>
      <c r="G673" s="103"/>
      <c r="H673" s="109"/>
      <c r="I673" s="109"/>
      <c r="J673" s="109"/>
      <c r="K673" s="109"/>
      <c r="L673" s="109"/>
      <c r="M673" s="109"/>
      <c r="N673" s="149"/>
      <c r="O673" s="109"/>
      <c r="P673" s="152"/>
      <c r="Q673" s="152"/>
      <c r="R673" s="152"/>
      <c r="S673" s="152"/>
      <c r="T673" s="152"/>
      <c r="U673" s="152"/>
      <c r="V673" s="109"/>
      <c r="W673" s="109"/>
      <c r="X673" s="109"/>
      <c r="Y673" s="109"/>
      <c r="Z673" s="109"/>
      <c r="AA673" s="109"/>
      <c r="AB673" s="109"/>
      <c r="AC673" s="109"/>
      <c r="AD673" s="109"/>
      <c r="AE673" s="109"/>
      <c r="AF673" s="109"/>
      <c r="AG673" s="109"/>
      <c r="AH673" s="109"/>
      <c r="AI673" s="109"/>
      <c r="AJ673" s="109"/>
      <c r="AK673" s="109"/>
      <c r="AL673" s="109"/>
      <c r="AM673" s="109"/>
      <c r="AN673" s="109"/>
      <c r="AO673" s="109"/>
      <c r="AP673" s="109"/>
      <c r="AQ673" s="109"/>
      <c r="AR673" s="109"/>
      <c r="AS673" s="109"/>
      <c r="AT673" s="109"/>
      <c r="AU673" s="109"/>
      <c r="AV673" s="109"/>
      <c r="AW673" s="109"/>
      <c r="AX673" s="109"/>
      <c r="AY673" s="109"/>
      <c r="AZ673" s="109"/>
      <c r="BA673" s="109"/>
      <c r="BB673" s="109"/>
      <c r="BC673" s="109"/>
      <c r="BD673" s="109"/>
      <c r="BE673" s="109"/>
      <c r="BF673" s="109"/>
      <c r="BG673" s="109"/>
      <c r="BH673" s="109"/>
      <c r="BI673" s="109"/>
      <c r="BJ673" s="109"/>
      <c r="BK673" s="109"/>
      <c r="BL673" s="109"/>
      <c r="BM673" s="109"/>
      <c r="BN673" s="109"/>
      <c r="BO673" s="109"/>
      <c r="BP673" s="109"/>
      <c r="BQ673" s="109"/>
      <c r="BR673" s="109"/>
      <c r="BS673" s="109"/>
      <c r="BT673" s="109"/>
      <c r="BU673" s="109"/>
      <c r="BV673" s="109"/>
      <c r="BW673" s="109"/>
      <c r="BX673" s="109"/>
      <c r="BY673" s="109"/>
      <c r="BZ673" s="109"/>
      <c r="CA673" s="109"/>
      <c r="CB673" s="109"/>
      <c r="CC673" s="109"/>
      <c r="CD673" s="109"/>
    </row>
    <row r="674" spans="1:82" s="153" customFormat="1">
      <c r="A674" s="109"/>
      <c r="B674" s="109"/>
      <c r="C674" s="109"/>
      <c r="D674" s="109"/>
      <c r="E674" s="109"/>
      <c r="F674" s="103"/>
      <c r="G674" s="103"/>
      <c r="H674" s="109"/>
      <c r="I674" s="109"/>
      <c r="J674" s="109"/>
      <c r="K674" s="109"/>
      <c r="L674" s="109"/>
      <c r="M674" s="109"/>
      <c r="N674" s="149"/>
      <c r="O674" s="109"/>
      <c r="P674" s="152"/>
      <c r="Q674" s="152"/>
      <c r="R674" s="152"/>
      <c r="S674" s="152"/>
      <c r="T674" s="152"/>
      <c r="U674" s="152"/>
      <c r="V674" s="109"/>
      <c r="W674" s="109"/>
      <c r="X674" s="109"/>
      <c r="Y674" s="109"/>
      <c r="Z674" s="109"/>
      <c r="AA674" s="109"/>
      <c r="AB674" s="109"/>
      <c r="AC674" s="109"/>
      <c r="AD674" s="109"/>
      <c r="AE674" s="109"/>
      <c r="AF674" s="109"/>
      <c r="AG674" s="109"/>
      <c r="AH674" s="109"/>
      <c r="AI674" s="109"/>
      <c r="AJ674" s="109"/>
      <c r="AK674" s="109"/>
      <c r="AL674" s="109"/>
      <c r="AM674" s="109"/>
      <c r="AN674" s="109"/>
      <c r="AO674" s="109"/>
      <c r="AP674" s="109"/>
      <c r="AQ674" s="109"/>
      <c r="AR674" s="109"/>
      <c r="AS674" s="109"/>
      <c r="AT674" s="109"/>
      <c r="AU674" s="109"/>
      <c r="AV674" s="109"/>
      <c r="AW674" s="109"/>
      <c r="AX674" s="109"/>
      <c r="AY674" s="109"/>
      <c r="AZ674" s="109"/>
      <c r="BA674" s="109"/>
      <c r="BB674" s="109"/>
      <c r="BC674" s="109"/>
      <c r="BD674" s="109"/>
      <c r="BE674" s="109"/>
      <c r="BF674" s="109"/>
      <c r="BG674" s="109"/>
      <c r="BH674" s="109"/>
      <c r="BI674" s="109"/>
      <c r="BJ674" s="109"/>
      <c r="BK674" s="109"/>
      <c r="BL674" s="109"/>
      <c r="BM674" s="109"/>
      <c r="BN674" s="109"/>
      <c r="BO674" s="109"/>
      <c r="BP674" s="109"/>
      <c r="BQ674" s="109"/>
      <c r="BR674" s="109"/>
      <c r="BS674" s="109"/>
      <c r="BT674" s="109"/>
      <c r="BU674" s="109"/>
      <c r="BV674" s="109"/>
      <c r="BW674" s="109"/>
      <c r="BX674" s="109"/>
      <c r="BY674" s="109"/>
      <c r="BZ674" s="109"/>
      <c r="CA674" s="109"/>
      <c r="CB674" s="109"/>
      <c r="CC674" s="109"/>
      <c r="CD674" s="109"/>
    </row>
  </sheetData>
  <autoFilter ref="A1:Y55" xr:uid="{AE3A9FB6-462B-414A-BF1B-E096A759BD54}"/>
  <conditionalFormatting sqref="F3">
    <cfRule type="duplicateValues" dxfId="3" priority="5"/>
  </conditionalFormatting>
  <conditionalFormatting sqref="F6">
    <cfRule type="duplicateValues" dxfId="2" priority="10"/>
  </conditionalFormatting>
  <conditionalFormatting sqref="F29">
    <cfRule type="duplicateValues" dxfId="1" priority="60"/>
  </conditionalFormatting>
  <conditionalFormatting sqref="F55:F1048576 F1:F2 F30 F25:F28 F5 F11:F22">
    <cfRule type="duplicateValues" dxfId="0" priority="15"/>
  </conditionalFormatting>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tint="-0.14999847407452621"/>
  </sheetPr>
  <dimension ref="B2:DA7"/>
  <sheetViews>
    <sheetView workbookViewId="0">
      <selection activeCell="B9" sqref="B9"/>
    </sheetView>
  </sheetViews>
  <sheetFormatPr defaultColWidth="8.75" defaultRowHeight="14.25"/>
  <cols>
    <col min="1" max="1" width="3.25" style="215" customWidth="1"/>
    <col min="2" max="2" width="53.625" style="215" bestFit="1" customWidth="1"/>
    <col min="3" max="3" width="2.875" style="216" customWidth="1"/>
    <col min="4" max="11" width="8.75" style="215" customWidth="1"/>
    <col min="12" max="12" width="4.625" style="215" customWidth="1"/>
    <col min="13" max="13" width="2.875" style="216" customWidth="1"/>
    <col min="14" max="21" width="8.75" style="215" customWidth="1"/>
    <col min="22" max="22" width="4.75" style="215" customWidth="1"/>
    <col min="23" max="23" width="2.875" style="216" customWidth="1"/>
    <col min="24" max="31" width="8.75" style="215" customWidth="1"/>
    <col min="32" max="32" width="4.25" style="215" customWidth="1"/>
    <col min="33" max="33" width="4.5" style="216" customWidth="1"/>
    <col min="34" max="42" width="8.75" style="215" customWidth="1"/>
    <col min="43" max="43" width="4.5" style="216" customWidth="1"/>
    <col min="44" max="52" width="8.75" style="215" customWidth="1"/>
    <col min="53" max="53" width="3.75" style="215" customWidth="1"/>
    <col min="54" max="54" width="4.5" style="216" customWidth="1"/>
    <col min="55" max="62" width="8.75" style="215" customWidth="1"/>
    <col min="63" max="63" width="5.125" style="215" customWidth="1"/>
    <col min="64" max="64" width="4.5" style="216" customWidth="1"/>
    <col min="65" max="72" width="8.75" style="215" customWidth="1"/>
    <col min="73" max="73" width="5.125" style="215" customWidth="1"/>
    <col min="74" max="74" width="4.5" style="216" customWidth="1"/>
    <col min="75" max="82" width="8.75" style="215" customWidth="1"/>
    <col min="83" max="83" width="5.125" style="215" customWidth="1"/>
    <col min="84" max="84" width="4.5" style="216" customWidth="1"/>
    <col min="85" max="92" width="8.75" style="215" customWidth="1"/>
    <col min="93" max="93" width="5.125" style="215" customWidth="1"/>
    <col min="94" max="94" width="4.5" style="216" customWidth="1"/>
    <col min="95" max="102" width="8.75" style="215" customWidth="1"/>
    <col min="103" max="103" width="4.5" style="216" customWidth="1"/>
    <col min="104" max="104" width="0" style="215" hidden="1" customWidth="1"/>
    <col min="105" max="112" width="8.875" style="215" customWidth="1"/>
    <col min="113" max="113" width="5.125" style="215" customWidth="1"/>
    <col min="114" max="16384" width="8.75" style="215"/>
  </cols>
  <sheetData>
    <row r="2" spans="2:105" ht="34.5">
      <c r="B2" s="212" t="s">
        <v>116</v>
      </c>
      <c r="C2" s="213"/>
      <c r="D2" s="214" t="s">
        <v>117</v>
      </c>
      <c r="M2" s="213"/>
      <c r="N2" s="214" t="s">
        <v>117</v>
      </c>
      <c r="W2" s="213"/>
      <c r="X2" s="214" t="s">
        <v>117</v>
      </c>
      <c r="AG2" s="213"/>
      <c r="AH2" s="214" t="s">
        <v>117</v>
      </c>
      <c r="AI2" s="214"/>
      <c r="AQ2" s="213"/>
      <c r="AR2" s="214" t="s">
        <v>117</v>
      </c>
      <c r="BB2" s="213"/>
      <c r="BC2" s="214" t="s">
        <v>117</v>
      </c>
      <c r="BL2" s="213"/>
      <c r="BM2" s="214" t="s">
        <v>117</v>
      </c>
      <c r="BV2" s="213"/>
      <c r="BW2" s="214" t="s">
        <v>117</v>
      </c>
      <c r="CF2" s="213"/>
      <c r="CG2" s="214" t="s">
        <v>117</v>
      </c>
      <c r="CP2" s="213"/>
      <c r="CQ2" s="214" t="s">
        <v>118</v>
      </c>
      <c r="CY2" s="213"/>
      <c r="DA2" s="214" t="s">
        <v>117</v>
      </c>
    </row>
    <row r="4" spans="2:105" ht="30" customHeight="1">
      <c r="B4" s="214" t="s">
        <v>119</v>
      </c>
      <c r="C4" s="217"/>
      <c r="D4" s="214" t="s">
        <v>120</v>
      </c>
      <c r="M4" s="217"/>
      <c r="N4" s="214" t="s">
        <v>121</v>
      </c>
      <c r="W4" s="217"/>
      <c r="X4" s="214" t="s">
        <v>14</v>
      </c>
      <c r="AG4" s="217"/>
      <c r="AH4" s="214" t="s">
        <v>122</v>
      </c>
      <c r="AQ4" s="217"/>
      <c r="AR4" s="214" t="s">
        <v>123</v>
      </c>
      <c r="BB4" s="217"/>
      <c r="BC4" s="214" t="s">
        <v>124</v>
      </c>
      <c r="BL4" s="217"/>
      <c r="BM4" s="214" t="s">
        <v>124</v>
      </c>
      <c r="BV4" s="217"/>
      <c r="BW4" s="214" t="s">
        <v>22</v>
      </c>
      <c r="CF4" s="217"/>
      <c r="CG4" s="214" t="s">
        <v>24</v>
      </c>
      <c r="CP4" s="217"/>
      <c r="CQ4" s="214" t="s">
        <v>125</v>
      </c>
      <c r="CY4" s="217"/>
      <c r="DA4" s="214" t="s">
        <v>126</v>
      </c>
    </row>
    <row r="6" spans="2:105" ht="33" customHeight="1">
      <c r="B6" s="218" t="s">
        <v>117</v>
      </c>
      <c r="C6" s="217"/>
      <c r="M6" s="217"/>
      <c r="W6" s="217"/>
      <c r="AG6" s="217"/>
      <c r="AQ6" s="217"/>
      <c r="BB6" s="217"/>
      <c r="BL6" s="217"/>
      <c r="BV6" s="217"/>
      <c r="CF6" s="217"/>
      <c r="CP6" s="217"/>
      <c r="CY6" s="217"/>
    </row>
    <row r="7" spans="2:105">
      <c r="B7" s="215" t="s">
        <v>127</v>
      </c>
    </row>
  </sheetData>
  <sheetProtection algorithmName="SHA-512" hashValue="HPu4JtkZj4uZz2QW5R9hULJICL/IOQNgBnm8O4JKhtkMEMbdpcaHaGcEn2GF0I1tWFa62xZ4g1AUzM9CYwze3Q==" saltValue="LNku/XUIabqlU1o8u0o57g==" spinCount="100000" sheet="1" objects="1" scenarios="1"/>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8A510-F3DB-4E73-8256-EBE4707436E4}">
  <sheetPr codeName="Sheet3"/>
  <dimension ref="A1:BB11"/>
  <sheetViews>
    <sheetView workbookViewId="0">
      <pane xSplit="2" topLeftCell="C1" activePane="topRight" state="frozen"/>
      <selection pane="topRight" activeCell="AM15" sqref="AM15"/>
    </sheetView>
  </sheetViews>
  <sheetFormatPr defaultRowHeight="14.25"/>
  <cols>
    <col min="2" max="2" width="37.25" customWidth="1"/>
    <col min="3" max="3" width="10.625" customWidth="1"/>
    <col min="4" max="4" width="12.75" customWidth="1"/>
    <col min="6" max="6" width="13.5" customWidth="1"/>
    <col min="21" max="21" width="12" customWidth="1"/>
    <col min="26" max="26" width="10.375" bestFit="1" customWidth="1"/>
    <col min="35" max="35" width="11.125" bestFit="1" customWidth="1"/>
    <col min="52" max="52" width="9.375" bestFit="1" customWidth="1"/>
  </cols>
  <sheetData>
    <row r="1" spans="1:54" ht="75">
      <c r="B1" s="115" t="s">
        <v>128</v>
      </c>
      <c r="C1" s="98" t="s">
        <v>129</v>
      </c>
      <c r="D1" s="98" t="s">
        <v>130</v>
      </c>
      <c r="E1" s="98" t="s">
        <v>131</v>
      </c>
      <c r="F1" s="98" t="s">
        <v>132</v>
      </c>
      <c r="G1" s="98" t="s">
        <v>133</v>
      </c>
      <c r="H1" s="98" t="s">
        <v>134</v>
      </c>
      <c r="I1" s="98" t="s">
        <v>135</v>
      </c>
      <c r="J1" s="115" t="s">
        <v>136</v>
      </c>
      <c r="K1" s="98" t="s">
        <v>137</v>
      </c>
      <c r="L1" s="98" t="s">
        <v>138</v>
      </c>
      <c r="M1" s="98" t="s">
        <v>139</v>
      </c>
      <c r="N1" s="98" t="s">
        <v>140</v>
      </c>
      <c r="O1" s="98" t="s">
        <v>141</v>
      </c>
      <c r="P1" s="98" t="s">
        <v>142</v>
      </c>
      <c r="Q1" s="98" t="s">
        <v>143</v>
      </c>
      <c r="R1" s="98" t="s">
        <v>144</v>
      </c>
      <c r="S1" s="98" t="s">
        <v>143</v>
      </c>
      <c r="T1" s="98" t="s">
        <v>145</v>
      </c>
      <c r="U1" s="115" t="s">
        <v>146</v>
      </c>
      <c r="V1" s="115" t="s">
        <v>147</v>
      </c>
      <c r="W1" s="115" t="s">
        <v>148</v>
      </c>
      <c r="X1" s="115" t="s">
        <v>149</v>
      </c>
      <c r="Y1" s="98" t="s">
        <v>150</v>
      </c>
      <c r="Z1" s="98" t="s">
        <v>151</v>
      </c>
      <c r="AA1" s="115" t="s">
        <v>152</v>
      </c>
      <c r="AB1" s="98" t="s">
        <v>153</v>
      </c>
      <c r="AC1" s="131" t="s">
        <v>154</v>
      </c>
      <c r="AD1" s="98" t="s">
        <v>155</v>
      </c>
      <c r="AE1" s="98" t="s">
        <v>156</v>
      </c>
      <c r="AF1" s="98" t="s">
        <v>157</v>
      </c>
      <c r="AG1" s="98" t="s">
        <v>158</v>
      </c>
      <c r="AH1" s="98" t="s">
        <v>159</v>
      </c>
      <c r="AI1" s="98" t="s">
        <v>160</v>
      </c>
      <c r="AJ1" s="98" t="s">
        <v>144</v>
      </c>
      <c r="AK1" s="136" t="s">
        <v>161</v>
      </c>
      <c r="AL1" s="136" t="s">
        <v>162</v>
      </c>
      <c r="AM1" s="136" t="s">
        <v>163</v>
      </c>
      <c r="AN1" s="136" t="s">
        <v>164</v>
      </c>
      <c r="AO1" s="136" t="s">
        <v>165</v>
      </c>
      <c r="AP1" s="136" t="s">
        <v>166</v>
      </c>
      <c r="AQ1" s="141" t="s">
        <v>167</v>
      </c>
      <c r="AR1" s="136" t="s">
        <v>168</v>
      </c>
      <c r="AS1" s="136" t="s">
        <v>169</v>
      </c>
      <c r="AT1" s="136" t="s">
        <v>170</v>
      </c>
      <c r="AU1" s="136" t="s">
        <v>171</v>
      </c>
      <c r="AV1" s="136" t="s">
        <v>172</v>
      </c>
      <c r="AW1" s="136" t="s">
        <v>173</v>
      </c>
      <c r="AX1" s="136" t="s">
        <v>174</v>
      </c>
      <c r="AY1" s="136" t="s">
        <v>175</v>
      </c>
      <c r="AZ1" s="241" t="s">
        <v>176</v>
      </c>
      <c r="BA1" s="241" t="s">
        <v>177</v>
      </c>
      <c r="BB1" s="241"/>
    </row>
    <row r="2" spans="1:54">
      <c r="A2">
        <v>1</v>
      </c>
      <c r="B2" t="str">
        <f>IF(Summary!G11="","",Summary!E11)</f>
        <v>Automatic Milker Takeoff</v>
      </c>
      <c r="C2" s="159">
        <f>IF(Summary!G11="","",Summary!H11)</f>
        <v>0</v>
      </c>
      <c r="D2" t="str">
        <f>IF(C2="","","Time of Sale")</f>
        <v>Time of Sale</v>
      </c>
      <c r="E2">
        <f>IF(C2="","",'Auto Milker Takeoff'!C9)</f>
        <v>0</v>
      </c>
      <c r="F2">
        <f>IF(C2="","",'Auto Milker Takeoff'!C28*10000000)</f>
        <v>1700.0000000000002</v>
      </c>
      <c r="M2">
        <f>IF(Summary!G11="","",Summary!G11)</f>
        <v>0</v>
      </c>
      <c r="V2">
        <f>IF(C2="","",'Auto Milker Takeoff'!C11)</f>
        <v>0</v>
      </c>
      <c r="Z2" s="160">
        <f>IF('Data Import'!C2="","",'Auto Milker Takeoff'!C16)</f>
        <v>0</v>
      </c>
      <c r="AB2" s="161"/>
      <c r="AC2" s="161"/>
      <c r="AD2">
        <f>IF(C2="","",'Auto Milker Takeoff'!C10)</f>
        <v>0</v>
      </c>
      <c r="AE2" t="str">
        <f>IF(C2="","","993519")</f>
        <v>993519</v>
      </c>
      <c r="AF2">
        <f>IF(C2="","",'Auto Milker Takeoff'!C12)</f>
        <v>0</v>
      </c>
      <c r="AG2" t="str">
        <f>IF(C2="","","PE-7500-EE-41")</f>
        <v>PE-7500-EE-41</v>
      </c>
      <c r="AH2" s="240">
        <f>IF(C2="","",ROUND(IF(SUM($AI$2:$AI$11)&gt;(0.5*Summary!$C$8),(AI2/SUM($AI$2:$AI$11))*(0.5*Summary!$C$8),'Data Import'!AI2),2))</f>
        <v>0</v>
      </c>
      <c r="AI2" s="240">
        <f>IF(C2="","",Summary!K11)</f>
        <v>0</v>
      </c>
      <c r="AZ2" s="160">
        <f>IF(C2="","",'Ag Measures Calcs'!C65)</f>
        <v>0</v>
      </c>
    </row>
    <row r="3" spans="1:54">
      <c r="A3">
        <v>2</v>
      </c>
      <c r="B3" t="str">
        <f>IF(Summary!G12="","",Summary!E12)</f>
        <v>Dairy Scroll Compressor</v>
      </c>
      <c r="C3" s="159">
        <f>IF(Summary!G12="","",Summary!H12)</f>
        <v>0</v>
      </c>
      <c r="D3" t="str">
        <f t="shared" ref="D3:D11" si="0">IF(C3="","","Time of Sale")</f>
        <v>Time of Sale</v>
      </c>
      <c r="E3">
        <f>IF(C3="","",'Dairy Scroll Comp'!C9)</f>
        <v>0</v>
      </c>
      <c r="F3">
        <f>IF(C3="","",'Ag Measures Calcs'!C42*10000000)</f>
        <v>1700.0000000000002</v>
      </c>
      <c r="K3">
        <f>IF(C3="","",'Ag Measures Calcs'!C44)</f>
        <v>5.85</v>
      </c>
      <c r="M3">
        <f>IF(Summary!G12="","",Summary!G12)</f>
        <v>0</v>
      </c>
      <c r="N3">
        <f>IF(C3="","",'Ag Measures Calcs'!C4)</f>
        <v>0</v>
      </c>
      <c r="Q3">
        <f>IF('Data Import'!C3="","",'Ag Measures Calcs'!C88)</f>
        <v>2864</v>
      </c>
      <c r="V3">
        <f>IF(C3="","",'Ag Measures Calcs'!C5)</f>
        <v>0</v>
      </c>
      <c r="Y3" t="str">
        <f>IF(C3="","",'Ag Measures Calcs'!I88)</f>
        <v/>
      </c>
      <c r="Z3" s="160">
        <f>IF(C3="","",'Dairy Scroll Comp'!C18)</f>
        <v>0</v>
      </c>
      <c r="AB3" s="161"/>
      <c r="AC3" s="161"/>
      <c r="AD3">
        <f>IF(C3="","",'Dairy Scroll Comp'!C10)</f>
        <v>0</v>
      </c>
      <c r="AE3" t="str">
        <f t="shared" ref="AE3:AE11" si="1">IF(C3="","","993519")</f>
        <v>993519</v>
      </c>
      <c r="AF3">
        <f>IF(C3="","",'Dairy Scroll Comp'!C11)</f>
        <v>0</v>
      </c>
      <c r="AG3" t="str">
        <f t="shared" ref="AG3:AG11" si="2">IF(C3="","","PE-7500-EE-41")</f>
        <v>PE-7500-EE-41</v>
      </c>
      <c r="AH3" s="240">
        <f>IF(C3="","",ROUND(IF(SUM($AI$2:$AI$11)&gt;(0.5*Summary!$C$8),(AI3/SUM($AI$2:$AI$11))*(0.5*Summary!$C$8),'Data Import'!AI3),2))</f>
        <v>0</v>
      </c>
      <c r="AI3" s="240">
        <f>IF(C3="","",Summary!K12)</f>
        <v>0</v>
      </c>
      <c r="AZ3" s="160">
        <f>IF(C3="","",'Ag Measures Calcs'!C65)</f>
        <v>0</v>
      </c>
    </row>
    <row r="4" spans="1:54">
      <c r="A4">
        <v>3</v>
      </c>
      <c r="B4" t="str">
        <f>IF(Summary!G13="","",Summary!E13)</f>
        <v>Livestock Waterer</v>
      </c>
      <c r="C4" s="159">
        <f>IF(Summary!G13="","",Summary!H13)</f>
        <v>0</v>
      </c>
      <c r="D4" t="str">
        <f t="shared" si="0"/>
        <v>Time of Sale</v>
      </c>
      <c r="E4">
        <f>IF(C4="","",'Livestock Waterer'!C9)</f>
        <v>0</v>
      </c>
      <c r="H4">
        <f>IF(C4="","",'Ag Measures Calcs'!D91)</f>
        <v>1139</v>
      </c>
      <c r="M4">
        <f>IF(Summary!G13="","",Summary!G13)</f>
        <v>0</v>
      </c>
      <c r="Z4" s="160">
        <f>IF(C4="","",'Livestock Waterer'!C15)</f>
        <v>0</v>
      </c>
      <c r="AB4" s="161"/>
      <c r="AC4" s="161"/>
      <c r="AD4">
        <f>IF(C4="","",'Livestock Waterer'!C10)</f>
        <v>0</v>
      </c>
      <c r="AE4" t="str">
        <f t="shared" si="1"/>
        <v>993519</v>
      </c>
      <c r="AF4">
        <f>IF(C4="","",'Livestock Waterer'!C11)</f>
        <v>0</v>
      </c>
      <c r="AG4" t="str">
        <f t="shared" si="2"/>
        <v>PE-7500-EE-41</v>
      </c>
      <c r="AH4" s="240">
        <f>IF(C4="","",ROUND(IF(SUM($AI$2:$AI$11)&gt;(0.5*Summary!$C$8),(AI4/SUM($AI$2:$AI$11))*(0.5*Summary!$C$8),'Data Import'!AI4),2))</f>
        <v>0</v>
      </c>
      <c r="AI4" s="240">
        <f>IF(C4="","",Summary!K13)</f>
        <v>0</v>
      </c>
      <c r="AZ4" s="160">
        <f>IF(C4="","",'Ag Measures Calcs'!C65)</f>
        <v>0</v>
      </c>
    </row>
    <row r="5" spans="1:54">
      <c r="A5">
        <v>4</v>
      </c>
      <c r="B5" t="str">
        <f>IF(Summary!G14="","",Summary!E14)</f>
        <v>Variable Speed Drive on Dairy Vacuum Pump</v>
      </c>
      <c r="C5" s="159">
        <f>IF(Summary!G14="","",Summary!H14)</f>
        <v>0</v>
      </c>
      <c r="D5" t="str">
        <f t="shared" si="0"/>
        <v>Time of Sale</v>
      </c>
      <c r="E5">
        <f>IF(C5="","",'VSD Controller'!C9)</f>
        <v>0</v>
      </c>
      <c r="F5">
        <f>IF(C5="","",'Ag Measures Calcs'!C43*10000000)</f>
        <v>1399.9999999999998</v>
      </c>
      <c r="M5">
        <f>IF(Summary!G14="","",Summary!G14)</f>
        <v>0</v>
      </c>
      <c r="O5">
        <f>IF(C5="","",'Ag Measures Calcs'!C10)</f>
        <v>0</v>
      </c>
      <c r="P5">
        <f>IF(C5="","",'Ag Measures Calcs'!C9)</f>
        <v>0</v>
      </c>
      <c r="Z5" s="160">
        <f>IF(C5="","",'VSD Controller'!C19)</f>
        <v>0</v>
      </c>
      <c r="AB5" s="161"/>
      <c r="AC5" s="161"/>
      <c r="AD5">
        <f>IF(C5="","",'VSD Controller'!C10)</f>
        <v>0</v>
      </c>
      <c r="AE5" t="str">
        <f t="shared" si="1"/>
        <v>993519</v>
      </c>
      <c r="AF5">
        <f>IF(C5="","",'VSD Controller'!C11)</f>
        <v>0</v>
      </c>
      <c r="AG5" t="str">
        <f t="shared" si="2"/>
        <v>PE-7500-EE-41</v>
      </c>
      <c r="AH5" s="240">
        <f>IF(C5="","",ROUND(IF(SUM($AI$2:$AI$11)&gt;(0.5*Summary!$C$8),(AI5/SUM($AI$2:$AI$11))*(0.5*Summary!$C$8),'Data Import'!AI5),2))</f>
        <v>0</v>
      </c>
      <c r="AI5" s="240">
        <f>IF(C5="","",Summary!K14)</f>
        <v>0</v>
      </c>
      <c r="AZ5" s="160">
        <f>IF(C5="","",'Ag Measures Calcs'!C65)</f>
        <v>0</v>
      </c>
    </row>
    <row r="6" spans="1:54">
      <c r="A6">
        <v>5</v>
      </c>
      <c r="B6" t="str">
        <f>IF(Summary!G15="","",Summary!E15)</f>
        <v>High Efficiency Ventilation Fan</v>
      </c>
      <c r="C6" s="159">
        <f>IF(Summary!G15="","",Summary!H15)</f>
        <v>0</v>
      </c>
      <c r="D6" t="str">
        <f t="shared" si="0"/>
        <v>Time of Sale</v>
      </c>
      <c r="E6">
        <f>IF(C6="","",'Hi Eff Vent Fans'!C9)</f>
        <v>0</v>
      </c>
      <c r="F6">
        <f>IF(C6="","",'Ag Measures Calcs'!C42*10000000)</f>
        <v>1700.0000000000002</v>
      </c>
      <c r="G6" t="e">
        <f>IF(C6="","",'Ag Measures Calcs'!F97)</f>
        <v>#N/A</v>
      </c>
      <c r="H6" t="e">
        <f>IF(C6="","",'Ag Measures Calcs'!G97)</f>
        <v>#N/A</v>
      </c>
      <c r="L6" t="e">
        <f>IF(C6="","",IF('Hi Eff Vent Fans'!C15="No",'Ag Measures Calcs'!G97,'Ag Measures Calcs'!G97-'Ag Measures Calcs'!J98))</f>
        <v>#N/A</v>
      </c>
      <c r="M6">
        <f>IF(Summary!G15="","",Summary!G15)</f>
        <v>0</v>
      </c>
      <c r="Q6" t="e">
        <f>IF(C6="","",'Ag Measures Calcs'!D97)</f>
        <v>#N/A</v>
      </c>
      <c r="R6" t="e">
        <f>IF(C6="","",'Ag Measures Calcs'!I97)</f>
        <v>#N/A</v>
      </c>
      <c r="U6" t="str">
        <f>IF(C6="","",LEFT('Ag Measures Calcs'!C16,2))</f>
        <v>0</v>
      </c>
      <c r="W6">
        <f>IF(C6="","",'Hi Eff Vent Fans'!C13)</f>
        <v>0</v>
      </c>
      <c r="X6">
        <f>IF(C6="","",'Hi Eff Vent Fans'!C11)</f>
        <v>0</v>
      </c>
      <c r="Z6" s="160">
        <f>IF(C6="","",'Hi Eff Vent Fans'!C22)</f>
        <v>0</v>
      </c>
      <c r="AA6">
        <f>IF(C6="","",'Hi Eff Vent Fans'!C15)</f>
        <v>0</v>
      </c>
      <c r="AB6" s="161"/>
      <c r="AC6" s="161"/>
      <c r="AD6">
        <f>IF(C6="","",'Hi Eff Vent Fans'!C10)</f>
        <v>0</v>
      </c>
      <c r="AE6" t="str">
        <f t="shared" si="1"/>
        <v>993519</v>
      </c>
      <c r="AF6">
        <f>IF(C6="","",'Hi Eff Vent Fans'!C13)</f>
        <v>0</v>
      </c>
      <c r="AG6" t="str">
        <f t="shared" si="2"/>
        <v>PE-7500-EE-41</v>
      </c>
      <c r="AH6" s="240">
        <f>IF(C6="","",ROUND(IF(SUM($AI$2:$AI$11)&gt;(0.5*Summary!$C$8),(AI6/SUM($AI$2:$AI$11))*(0.5*Summary!$C$8),'Data Import'!AI6),2))</f>
        <v>0</v>
      </c>
      <c r="AI6" s="240">
        <f>IF(C6="","",Summary!K15)</f>
        <v>0</v>
      </c>
      <c r="AZ6" s="160">
        <f>IF(C6="","",'Ag Measures Calcs'!C65)</f>
        <v>0</v>
      </c>
      <c r="BA6">
        <f>IF(C6="","",'Hi Eff Vent Fans'!C16)</f>
        <v>0</v>
      </c>
    </row>
    <row r="7" spans="1:54">
      <c r="A7">
        <v>6</v>
      </c>
      <c r="B7" t="str">
        <f>IF(Summary!G16="","",Summary!E16)</f>
        <v>High Volume Low Speed Fan</v>
      </c>
      <c r="C7" s="159">
        <f>IF(Summary!G16="","",Summary!H16)</f>
        <v>0</v>
      </c>
      <c r="D7" t="str">
        <f t="shared" si="0"/>
        <v>Time of Sale</v>
      </c>
      <c r="E7">
        <f>IF(C7="","",'Hi Vol Low Speed Fans'!C9)</f>
        <v>0</v>
      </c>
      <c r="F7">
        <f>IF(C7="","",'Ag Measures Calcs'!C56*10000000)</f>
        <v>10000000</v>
      </c>
      <c r="H7">
        <f>IF(C7="","",'Ag Measures Calcs'!H101)</f>
        <v>2964</v>
      </c>
      <c r="M7">
        <f>IF(Summary!G16="","",Summary!G16)</f>
        <v>0</v>
      </c>
      <c r="Q7" t="e">
        <f>IF(C7="","",'Ag Measures Calcs'!F101)</f>
        <v>#N/A</v>
      </c>
      <c r="R7" t="e">
        <f>IF(C7="","",'Ag Measures Calcs'!E101)</f>
        <v>#N/A</v>
      </c>
      <c r="U7">
        <f>IF(C7="","",'Hi Vol Low Speed Fans'!C15*12)</f>
        <v>0</v>
      </c>
      <c r="Z7" s="160">
        <f>IF(C7="","",'Hi Vol Low Speed Fans'!C19)</f>
        <v>0</v>
      </c>
      <c r="AB7" s="161"/>
      <c r="AC7" s="161"/>
      <c r="AD7">
        <f>IF(C7="","",'Hi Vol Low Speed Fans'!C10)</f>
        <v>0</v>
      </c>
      <c r="AE7" t="str">
        <f t="shared" si="1"/>
        <v>993519</v>
      </c>
      <c r="AF7">
        <f>IF(C7="","",'Hi Vol Low Speed Fans'!C12)</f>
        <v>0</v>
      </c>
      <c r="AG7" t="str">
        <f t="shared" si="2"/>
        <v>PE-7500-EE-41</v>
      </c>
      <c r="AH7" s="240">
        <f>IF(C7="","",ROUND(IF(SUM($AI$2:$AI$11)&gt;(0.5*Summary!$C$8),(AI7/SUM($AI$2:$AI$11))*(0.5*Summary!$C$8),'Data Import'!AI7),2))</f>
        <v>0</v>
      </c>
      <c r="AI7" s="240">
        <f>IF(C7="","",Summary!K16)</f>
        <v>0</v>
      </c>
      <c r="AZ7" s="160">
        <f>IF(C7="","",'Ag Measures Calcs'!C65)</f>
        <v>0</v>
      </c>
    </row>
    <row r="8" spans="1:54">
      <c r="A8">
        <v>7</v>
      </c>
      <c r="B8" t="str">
        <f>IF(Summary!G17="","",Summary!E17)</f>
        <v>Heat Reclaimers</v>
      </c>
      <c r="C8" s="159">
        <f>IF(Summary!G17="","",Summary!H17)</f>
        <v>0</v>
      </c>
      <c r="D8" t="str">
        <f t="shared" si="0"/>
        <v>Time of Sale</v>
      </c>
      <c r="E8">
        <f>IF(C8="","",'Heat Reclaimers'!C9)</f>
        <v>0</v>
      </c>
      <c r="F8">
        <f>IF(C8="","",'Ag Measures Calcs'!C42*10000000)</f>
        <v>1700.0000000000002</v>
      </c>
      <c r="M8">
        <f>IF(Summary!G17="","",Summary!G17)</f>
        <v>0</v>
      </c>
      <c r="V8">
        <f>IF(C8="","",'Ag Measures Calcs'!C104)</f>
        <v>0</v>
      </c>
      <c r="Z8" s="160">
        <f>IF(C8="","",'Heat Reclaimers'!C18)</f>
        <v>0</v>
      </c>
      <c r="AB8" s="161"/>
      <c r="AC8" s="161"/>
      <c r="AD8">
        <f>IF(C8="","",'Heat Reclaimers'!C10)</f>
        <v>0</v>
      </c>
      <c r="AE8" t="str">
        <f t="shared" si="1"/>
        <v>993519</v>
      </c>
      <c r="AF8">
        <f>IF(C8="","",1)</f>
        <v>1</v>
      </c>
      <c r="AG8" t="str">
        <f t="shared" si="2"/>
        <v>PE-7500-EE-41</v>
      </c>
      <c r="AH8" s="240">
        <f>IF(C8="","",ROUND(IF(SUM($AI$2:$AI$11)&gt;(0.5*Summary!$C$8),(AI8/SUM($AI$2:$AI$11))*(0.5*Summary!$C$8),'Data Import'!AI8),2))</f>
        <v>0</v>
      </c>
      <c r="AI8" s="240">
        <f>IF(C8="","",Summary!K17)</f>
        <v>0</v>
      </c>
      <c r="AJ8" t="e">
        <f>IF(C8="","",'Ag Measures Calcs'!J104)</f>
        <v>#N/A</v>
      </c>
      <c r="AK8">
        <f>IF(C8="","",'Ag Measures Calcs'!C45)</f>
        <v>365</v>
      </c>
      <c r="AL8">
        <f>IF(C8="","",'Ag Measures Calcs'!K104)</f>
        <v>1.7000000000000001E-4</v>
      </c>
      <c r="AN8">
        <f>IF(C8="","",'Ag Measures Calcs'!E104)</f>
        <v>0</v>
      </c>
      <c r="AO8">
        <f>IF(C8="","",'Ag Measures Calcs'!D113)</f>
        <v>0</v>
      </c>
      <c r="AP8" t="e">
        <f>IF(C8="","",'Ag Measures Calcs'!H104)</f>
        <v>#N/A</v>
      </c>
      <c r="AZ8" s="160">
        <f>IF(C8="","",'Ag Measures Calcs'!C65)</f>
        <v>0</v>
      </c>
    </row>
    <row r="9" spans="1:54">
      <c r="A9">
        <v>8</v>
      </c>
      <c r="B9" t="str">
        <f>IF(Summary!G18="","",Summary!E18)</f>
        <v>Low Pressure Irrigation</v>
      </c>
      <c r="C9" s="159">
        <f>IF(Summary!G18="","",Summary!H18)</f>
        <v>0</v>
      </c>
      <c r="D9" t="str">
        <f t="shared" si="0"/>
        <v>Time of Sale</v>
      </c>
      <c r="E9">
        <f>IF(C9="","",'Low Pressure Irrigation'!C9)</f>
        <v>0</v>
      </c>
      <c r="F9" s="228">
        <f>IF(C9="","",'Ag Measures Calcs'!C60*10000000)</f>
        <v>26000</v>
      </c>
      <c r="H9" t="str">
        <f>IF(C9="","",IF('Low Pressure Irrigation'!C11="Agriculture",'Low Pressure Irrigation'!C17,""))</f>
        <v/>
      </c>
      <c r="I9">
        <f>IF(C9="","",'Ag Measures Calcs'!C27)</f>
        <v>0</v>
      </c>
      <c r="J9" t="str">
        <f>IF(C9="","",IF('Low Pressure Irrigation'!C11="Golf Course",'Low Pressure Irrigation'!C18,""))</f>
        <v/>
      </c>
      <c r="M9">
        <f>IF(Summary!G18="","",Summary!G18)</f>
        <v>0</v>
      </c>
      <c r="O9">
        <f>IF(C9="","",'Ag Measures Calcs'!C36)</f>
        <v>0</v>
      </c>
      <c r="Z9" s="160">
        <f>IF(C9="","",'Low Pressure Irrigation'!C24)</f>
        <v>0</v>
      </c>
      <c r="AB9" s="161"/>
      <c r="AC9" s="161"/>
      <c r="AD9">
        <f>IF(C9="","",'Low Pressure Irrigation'!C10)</f>
        <v>0</v>
      </c>
      <c r="AE9" t="str">
        <f t="shared" si="1"/>
        <v>993519</v>
      </c>
      <c r="AF9">
        <f>IF(C9="","",1)</f>
        <v>1</v>
      </c>
      <c r="AG9" t="str">
        <f t="shared" si="2"/>
        <v>PE-7500-EE-41</v>
      </c>
      <c r="AH9" s="240">
        <f>IF(C9="","",ROUND(IF(SUM($AI$2:$AI$11)&gt;(0.5*Summary!$C$8),(AI9/SUM($AI$2:$AI$11))*(0.5*Summary!$C$8),'Data Import'!AI9),2))</f>
        <v>0</v>
      </c>
      <c r="AI9" s="240">
        <f>IF(C9="","",Summary!K18)</f>
        <v>0</v>
      </c>
      <c r="AK9" t="str">
        <f>IF(C9="","",IF('Low Pressure Irrigation'!C11="Golf Course",'Low Pressure Irrigation'!C19,""))</f>
        <v/>
      </c>
      <c r="AL9">
        <f>IF(C9="","",'Ag Measures Calcs'!C60)</f>
        <v>2.5999999999999999E-3</v>
      </c>
      <c r="AQ9">
        <f>IF(C9="","",'Ag Measures Calcs'!C28)</f>
        <v>0</v>
      </c>
      <c r="AR9">
        <f>IF(C9="","",'Ag Measures Calcs'!C29)</f>
        <v>0</v>
      </c>
      <c r="AS9">
        <f>IF(C9="","",'Ag Measures Calcs'!C30)</f>
        <v>0</v>
      </c>
      <c r="AT9" t="str">
        <f>IF(C9="","",IF('Low Pressure Irrigation'!C11="Agriculture",'Low Pressure Irrigation'!C15*'Low Pressure Irrigation'!C12,IF('Low Pressure Irrigation'!C11="Golf Course",'Low Pressure Irrigation'!C16,"")))</f>
        <v/>
      </c>
      <c r="AZ9" s="160">
        <f>IF(C9="","",'Ag Measures Calcs'!C65)</f>
        <v>0</v>
      </c>
    </row>
    <row r="10" spans="1:54">
      <c r="A10">
        <v>9</v>
      </c>
      <c r="B10" t="str">
        <f>IF(Summary!G19="","",Summary!E19)</f>
        <v>Dairy Refrigeration Tune-Up</v>
      </c>
      <c r="C10" s="159">
        <f>IF(Summary!G19="","",Summary!H19)</f>
        <v>0</v>
      </c>
      <c r="D10" t="str">
        <f t="shared" si="0"/>
        <v>Time of Sale</v>
      </c>
      <c r="E10">
        <f>IF(C10="","",'Dairy Refrig Tune Up'!C9)</f>
        <v>0</v>
      </c>
      <c r="K10">
        <f>IF(C10="","",'Ag Measures Calcs'!T78)</f>
        <v>15.39</v>
      </c>
      <c r="M10">
        <f>IF(Summary!G19="","",Summary!G19)</f>
        <v>0</v>
      </c>
      <c r="S10">
        <f>IF(C10="","",'Ag Measures Calcs'!U78)</f>
        <v>0.05</v>
      </c>
      <c r="Z10" s="160">
        <f>IF(C10="","",'Dairy Refrig Tune Up'!C17)</f>
        <v>0</v>
      </c>
      <c r="AB10" s="161"/>
      <c r="AC10" s="161"/>
      <c r="AD10">
        <f>IF(C10="","",'Dairy Refrig Tune Up'!C10)</f>
        <v>0</v>
      </c>
      <c r="AE10" t="str">
        <f t="shared" si="1"/>
        <v>993519</v>
      </c>
      <c r="AF10">
        <f>IF(C10="","",'Dairy Refrig Tune Up'!C11)</f>
        <v>0</v>
      </c>
      <c r="AG10" t="str">
        <f t="shared" si="2"/>
        <v>PE-7500-EE-41</v>
      </c>
      <c r="AH10" s="240">
        <f>IF(C10="","",ROUND(IF(SUM($AI$2:$AI$11)&gt;(0.5*Summary!$C$8),(AI10/SUM($AI$2:$AI$11))*(0.5*Summary!$C$8),'Data Import'!AI10),2))</f>
        <v>0</v>
      </c>
      <c r="AI10" s="240">
        <f>IF(C10="","",Summary!K19)</f>
        <v>0</v>
      </c>
      <c r="AK10">
        <f>IF(C10="","",'Ag Measures Calcs'!Q78)</f>
        <v>365</v>
      </c>
      <c r="AN10" t="str">
        <f>IF(C10="","",IF('Dairy Refrig Tune Up'!C13="Milk Pre-Cooler and VFD on Milk Pump","Yes",IF('Dairy Refrig Tune Up'!C13="Milk Pre-Cooler Only","Yes","No")))</f>
        <v>No</v>
      </c>
      <c r="AU10">
        <f>IF(C10="","",'Ag Measures Calcs'!R78*'Ag Measures Calcs'!C38)</f>
        <v>0</v>
      </c>
      <c r="AV10">
        <f>IF(C10="","",'Ag Measures Calcs'!C63)</f>
        <v>0.94</v>
      </c>
      <c r="AW10" t="e">
        <f>IF(C10="","",'Ag Measures Calcs'!F110)</f>
        <v>#N/A</v>
      </c>
      <c r="AX10">
        <f>IF(C10="","",'Ag Measures Calcs'!S78)</f>
        <v>38</v>
      </c>
      <c r="AY10" t="str">
        <f>IF(C10="","",IF('Ag Measures Calcs'!E110="Milk Pre-Cooler and VFD on Milk Pump","Yes","No"))</f>
        <v>No</v>
      </c>
      <c r="AZ10" s="160">
        <f>IF(C10="","",'Ag Measures Calcs'!C65)</f>
        <v>0</v>
      </c>
    </row>
    <row r="11" spans="1:54">
      <c r="A11">
        <v>10</v>
      </c>
      <c r="B11" t="str">
        <f>IF(Summary!G20="","",Summary!E20)</f>
        <v>Engine Block Heater Timer</v>
      </c>
      <c r="C11" s="159">
        <f>IF(Summary!G20="","",Summary!H20)</f>
        <v>0</v>
      </c>
      <c r="D11" t="str">
        <f t="shared" si="0"/>
        <v>Time of Sale</v>
      </c>
      <c r="E11">
        <f>IF(C11="","",'Engine Block'!C9)</f>
        <v>0</v>
      </c>
      <c r="J11">
        <f>IF(C11="","",'Ag Measures Calcs'!M78)</f>
        <v>9</v>
      </c>
      <c r="M11">
        <f>IF(Summary!G20="","",Summary!G20)</f>
        <v>0</v>
      </c>
      <c r="T11">
        <f>IF(C11="","",'Ag Measures Calcs'!L78)</f>
        <v>1.3</v>
      </c>
      <c r="Z11" s="160">
        <f>IF(C11="","",'Engine Block'!C15)</f>
        <v>0</v>
      </c>
      <c r="AB11" s="161"/>
      <c r="AC11" s="161"/>
      <c r="AD11">
        <f>IF(C11="","",'Engine Block'!C10)</f>
        <v>0</v>
      </c>
      <c r="AE11" t="str">
        <f t="shared" si="1"/>
        <v>993519</v>
      </c>
      <c r="AF11">
        <f>IF(C11="","",'Ag Measures Calcs'!C113)</f>
        <v>0</v>
      </c>
      <c r="AG11" t="str">
        <f t="shared" si="2"/>
        <v>PE-7500-EE-41</v>
      </c>
      <c r="AH11" s="240">
        <f>IF(C11="","",ROUND(IF(SUM($AI$2:$AI$11)&gt;(0.5*Summary!$C$8),(AI11/SUM($AI$2:$AI$11))*(0.5*Summary!$C$8),'Data Import'!AI11),2))</f>
        <v>0</v>
      </c>
      <c r="AI11" s="240">
        <f>IF(C11="","",Summary!K20)</f>
        <v>0</v>
      </c>
      <c r="AK11">
        <f>IF(C11="","",'Ag Measures Calcs'!N78)</f>
        <v>65</v>
      </c>
      <c r="AM11">
        <f>IF(C8="","",'Ag Measures Calcs'!O78)</f>
        <v>0.97</v>
      </c>
      <c r="AZ11" s="160">
        <f>IF(C11="","",'Ag Measures Calcs'!C65)</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62681-45E3-4B79-BF9A-20BACCB8FE48}">
  <sheetPr codeName="Sheet4">
    <tabColor rgb="FF0070C0"/>
  </sheetPr>
  <dimension ref="B2:M21"/>
  <sheetViews>
    <sheetView tabSelected="1" zoomScaleNormal="100" workbookViewId="0">
      <selection activeCell="C5" sqref="C5"/>
    </sheetView>
  </sheetViews>
  <sheetFormatPr defaultColWidth="9" defaultRowHeight="14.25"/>
  <cols>
    <col min="1" max="1" width="3" style="186" customWidth="1"/>
    <col min="2" max="2" width="31.25" style="186" customWidth="1"/>
    <col min="3" max="3" width="41.75" style="186" customWidth="1"/>
    <col min="4" max="4" width="5.25" style="186" customWidth="1"/>
    <col min="5" max="5" width="24.375" style="186" customWidth="1"/>
    <col min="6" max="6" width="18.125" style="186" customWidth="1"/>
    <col min="7" max="10" width="20.625" style="186" customWidth="1"/>
    <col min="11" max="11" width="20.625" style="186" hidden="1" customWidth="1"/>
    <col min="12" max="12" width="9" style="186" customWidth="1"/>
    <col min="13" max="13" width="9" style="186" hidden="1" customWidth="1"/>
    <col min="14" max="16384" width="9" style="186"/>
  </cols>
  <sheetData>
    <row r="2" spans="2:13" s="187" customFormat="1" ht="12">
      <c r="I2" s="189" t="s">
        <v>178</v>
      </c>
      <c r="J2" s="224">
        <f>'Version Log'!J3</f>
        <v>6.03</v>
      </c>
    </row>
    <row r="3" spans="2:13" s="187" customFormat="1" ht="12">
      <c r="I3" s="189" t="s">
        <v>179</v>
      </c>
      <c r="J3" s="221">
        <f>'Version Log'!J4</f>
        <v>45464</v>
      </c>
    </row>
    <row r="4" spans="2:13" ht="15" thickBot="1"/>
    <row r="5" spans="2:13" s="188" customFormat="1" ht="30.6" customHeight="1" thickBot="1">
      <c r="B5" s="167" t="s">
        <v>180</v>
      </c>
      <c r="C5" s="168"/>
    </row>
    <row r="6" spans="2:13" s="188" customFormat="1" ht="30.6" customHeight="1">
      <c r="B6" s="171" t="s">
        <v>181</v>
      </c>
      <c r="C6" s="169"/>
      <c r="E6" s="175" t="s">
        <v>701</v>
      </c>
      <c r="F6" s="247" t="s">
        <v>700</v>
      </c>
      <c r="G6" s="176" t="s">
        <v>182</v>
      </c>
      <c r="H6" s="176" t="s">
        <v>183</v>
      </c>
      <c r="I6" s="176" t="s">
        <v>184</v>
      </c>
      <c r="J6" s="177" t="s">
        <v>185</v>
      </c>
    </row>
    <row r="7" spans="2:13" s="188" customFormat="1" ht="30.6" customHeight="1" thickBot="1">
      <c r="B7" s="171" t="s">
        <v>186</v>
      </c>
      <c r="C7" s="169"/>
      <c r="E7" s="183">
        <f>IFERROR(SUM(F7,C11),"")</f>
        <v>0</v>
      </c>
      <c r="F7" s="248">
        <f>IFERROR(MIN(SUM(K11:K20),0.5*C8),"")</f>
        <v>0</v>
      </c>
      <c r="G7" s="184">
        <f>SUM(G11:G20)</f>
        <v>0</v>
      </c>
      <c r="H7" s="174">
        <f>SUM(H11:H20)</f>
        <v>0</v>
      </c>
      <c r="I7" s="244">
        <f>SUM(I11:I20)</f>
        <v>0</v>
      </c>
      <c r="J7" s="185">
        <v>0</v>
      </c>
    </row>
    <row r="8" spans="2:13" s="188" customFormat="1" ht="30.6" customHeight="1" thickBot="1">
      <c r="B8" s="172" t="s">
        <v>702</v>
      </c>
      <c r="C8" s="170"/>
    </row>
    <row r="9" spans="2:13" s="188" customFormat="1" ht="24.95" customHeight="1" thickBot="1">
      <c r="B9" s="250" t="s">
        <v>707</v>
      </c>
      <c r="E9" s="266" t="s">
        <v>187</v>
      </c>
      <c r="F9" s="268"/>
      <c r="G9" s="262" t="s">
        <v>188</v>
      </c>
      <c r="H9" s="266" t="s">
        <v>189</v>
      </c>
      <c r="I9" s="267"/>
      <c r="J9" s="268"/>
      <c r="K9" s="264" t="s">
        <v>704</v>
      </c>
      <c r="M9" s="188" t="s">
        <v>698</v>
      </c>
    </row>
    <row r="10" spans="2:13" s="188" customFormat="1" ht="24.95" customHeight="1">
      <c r="B10" s="167" t="s">
        <v>697</v>
      </c>
      <c r="C10" s="249"/>
      <c r="E10" s="269"/>
      <c r="F10" s="270"/>
      <c r="G10" s="263"/>
      <c r="H10" s="178" t="s">
        <v>111</v>
      </c>
      <c r="I10" s="180" t="s">
        <v>190</v>
      </c>
      <c r="J10" s="243" t="s">
        <v>191</v>
      </c>
      <c r="K10" s="265"/>
      <c r="M10" s="188" t="s">
        <v>705</v>
      </c>
    </row>
    <row r="11" spans="2:13" s="188" customFormat="1" ht="24.95" customHeight="1" thickBot="1">
      <c r="B11" s="172" t="s">
        <v>703</v>
      </c>
      <c r="C11" s="285">
        <f>IF(COUNTIF(M9:M11,C10)&gt;0,F7*0.1,0)</f>
        <v>0</v>
      </c>
      <c r="E11" s="258" t="s">
        <v>192</v>
      </c>
      <c r="F11" s="259"/>
      <c r="G11" s="230">
        <f>IFERROR('Auto Milker Takeoff'!C12*'Auto Milker Takeoff'!C13,"")</f>
        <v>0</v>
      </c>
      <c r="H11" s="173">
        <f>IF(G11="",0,'Auto Milker Takeoff'!C15)</f>
        <v>0</v>
      </c>
      <c r="I11" s="181">
        <f>IF(G11="",0,'Auto Milker Takeoff'!C16)</f>
        <v>0</v>
      </c>
      <c r="J11" s="245">
        <v>0</v>
      </c>
      <c r="K11" s="181">
        <f>IF(G11="","",ROUND('Auto Milker Takeoff'!C22,2))</f>
        <v>0</v>
      </c>
      <c r="M11" s="188" t="s">
        <v>706</v>
      </c>
    </row>
    <row r="12" spans="2:13" s="188" customFormat="1" ht="24.95" customHeight="1">
      <c r="E12" s="258" t="s">
        <v>193</v>
      </c>
      <c r="F12" s="259"/>
      <c r="G12" s="230">
        <f>IFERROR('Dairy Scroll Comp'!C11*'Dairy Scroll Comp'!C15,"")</f>
        <v>0</v>
      </c>
      <c r="H12" s="173">
        <f>IF(G12="",0,'Dairy Scroll Comp'!C17)</f>
        <v>0</v>
      </c>
      <c r="I12" s="181">
        <f>IF(G12="",0,'Dairy Scroll Comp'!C18)</f>
        <v>0</v>
      </c>
      <c r="J12" s="245">
        <v>0</v>
      </c>
      <c r="K12" s="181">
        <f>IF(G12="","",ROUND('Ag Measures Calcs'!H88,2))</f>
        <v>0</v>
      </c>
      <c r="M12" s="188" t="s">
        <v>699</v>
      </c>
    </row>
    <row r="13" spans="2:13" s="188" customFormat="1" ht="24.95" customHeight="1">
      <c r="E13" s="258" t="s">
        <v>14</v>
      </c>
      <c r="F13" s="259"/>
      <c r="G13" s="230">
        <f>IFERROR('Livestock Waterer'!C11*'Livestock Waterer'!C12,"")</f>
        <v>0</v>
      </c>
      <c r="H13" s="173">
        <f>IF(G13="",0,'Livestock Waterer'!C14)</f>
        <v>0</v>
      </c>
      <c r="I13" s="181">
        <f>IF(G13="",0,'Livestock Waterer'!C15)</f>
        <v>0</v>
      </c>
      <c r="J13" s="245">
        <v>0</v>
      </c>
      <c r="K13" s="181">
        <f>IF(G13="","",ROUND('Ag Measures Calcs'!I91,2))</f>
        <v>0</v>
      </c>
    </row>
    <row r="14" spans="2:13" s="188" customFormat="1" ht="24.95" customHeight="1">
      <c r="E14" s="258" t="s">
        <v>194</v>
      </c>
      <c r="F14" s="259"/>
      <c r="G14" s="230">
        <f>IFERROR('VSD Controller'!C11*'VSD Controller'!C16,"")</f>
        <v>0</v>
      </c>
      <c r="H14" s="173">
        <f>IF(G14="",0,'VSD Controller'!C18)</f>
        <v>0</v>
      </c>
      <c r="I14" s="181">
        <f>IF(G14="",0,'VSD Controller'!C19)</f>
        <v>0</v>
      </c>
      <c r="J14" s="245">
        <v>0</v>
      </c>
      <c r="K14" s="181">
        <f>IF(G14="","",ROUND('Ag Measures Calcs'!M94,2))</f>
        <v>0</v>
      </c>
    </row>
    <row r="15" spans="2:13" s="188" customFormat="1" ht="24.95" customHeight="1">
      <c r="E15" s="258" t="s">
        <v>195</v>
      </c>
      <c r="F15" s="259"/>
      <c r="G15" s="230">
        <f>IFERROR('Hi Eff Vent Fans'!C13*'Hi Eff Vent Fans'!C17,"")</f>
        <v>0</v>
      </c>
      <c r="H15" s="173">
        <f>IF(G15="",0,'Hi Eff Vent Fans'!C21)</f>
        <v>0</v>
      </c>
      <c r="I15" s="181">
        <f>IF(G15="",0,'Hi Eff Vent Fans'!C22)</f>
        <v>0</v>
      </c>
      <c r="J15" s="245">
        <v>0</v>
      </c>
      <c r="K15" s="181">
        <f>IF(G15="","",ROUND('Ag Measures Calcs'!M97,2))</f>
        <v>0</v>
      </c>
    </row>
    <row r="16" spans="2:13" s="188" customFormat="1" ht="24.95" customHeight="1">
      <c r="E16" s="258" t="s">
        <v>196</v>
      </c>
      <c r="F16" s="259"/>
      <c r="G16" s="230">
        <f>IFERROR('Hi Vol Low Speed Fans'!C12*'Hi Vol Low Speed Fans'!C16,"")</f>
        <v>0</v>
      </c>
      <c r="H16" s="173">
        <f>IF(G16="",0,'Hi Vol Low Speed Fans'!C18)</f>
        <v>0</v>
      </c>
      <c r="I16" s="181">
        <f>IF(G16="",0,'Hi Vol Low Speed Fans'!C19)</f>
        <v>0</v>
      </c>
      <c r="J16" s="245">
        <v>0</v>
      </c>
      <c r="K16" s="181">
        <f>IF(G16="","",ROUND('Ag Measures Calcs'!L101,2))</f>
        <v>0</v>
      </c>
    </row>
    <row r="17" spans="5:11" s="188" customFormat="1" ht="24.95" customHeight="1">
      <c r="E17" s="258" t="s">
        <v>22</v>
      </c>
      <c r="F17" s="259"/>
      <c r="G17" s="230">
        <f>IFERROR('Heat Reclaimers'!C15,"")</f>
        <v>0</v>
      </c>
      <c r="H17" s="173">
        <f>IF(G17="",0,'Heat Reclaimers'!C17)</f>
        <v>0</v>
      </c>
      <c r="I17" s="181">
        <f>IF(G17="",0,'Heat Reclaimers'!C18)</f>
        <v>0</v>
      </c>
      <c r="J17" s="245">
        <v>0</v>
      </c>
      <c r="K17" s="181">
        <f>IF(G17="","",ROUND('Ag Measures Calcs'!N104,2))</f>
        <v>0</v>
      </c>
    </row>
    <row r="18" spans="5:11" ht="24.95" customHeight="1">
      <c r="E18" s="258" t="s">
        <v>24</v>
      </c>
      <c r="F18" s="259"/>
      <c r="G18" s="230">
        <f>IFERROR('Low Pressure Irrigation'!C21,"")</f>
        <v>0</v>
      </c>
      <c r="H18" s="173">
        <f>IF(G18="",0,'Low Pressure Irrigation'!C23)</f>
        <v>0</v>
      </c>
      <c r="I18" s="181">
        <f>IF(G18="",0,'Low Pressure Irrigation'!C24)</f>
        <v>0</v>
      </c>
      <c r="J18" s="245">
        <v>0</v>
      </c>
      <c r="K18" s="181">
        <f>IF(G18="","",ROUND('Ag Measures Calcs'!F107,2))</f>
        <v>0</v>
      </c>
    </row>
    <row r="19" spans="5:11" ht="24.95" customHeight="1">
      <c r="E19" s="258" t="s">
        <v>125</v>
      </c>
      <c r="F19" s="259"/>
      <c r="G19" s="230">
        <f>IFERROR('Dairy Refrig Tune Up'!C11*'Dairy Refrig Tune Up'!C14,"")</f>
        <v>0</v>
      </c>
      <c r="H19" s="173">
        <f>IF(G19="",0,'Dairy Refrig Tune Up'!C16)</f>
        <v>0</v>
      </c>
      <c r="I19" s="181">
        <f>IF(G19="",0,'Dairy Refrig Tune Up'!C17)</f>
        <v>0</v>
      </c>
      <c r="J19" s="245">
        <v>0</v>
      </c>
      <c r="K19" s="181">
        <f>IF(G19="","",ROUND('Ag Measures Calcs'!I110,2))</f>
        <v>0</v>
      </c>
    </row>
    <row r="20" spans="5:11" ht="24.95" customHeight="1" thickBot="1">
      <c r="E20" s="260" t="s">
        <v>126</v>
      </c>
      <c r="F20" s="261"/>
      <c r="G20" s="239">
        <f>IFERROR('Engine Block'!C11*'Engine Block'!C12,"")</f>
        <v>0</v>
      </c>
      <c r="H20" s="179">
        <f>IF(G20="",0,'Engine Block'!C14)</f>
        <v>0</v>
      </c>
      <c r="I20" s="182">
        <f>IF(G20="",0,'Engine Block'!C15)</f>
        <v>0</v>
      </c>
      <c r="J20" s="246">
        <v>0</v>
      </c>
      <c r="K20" s="181">
        <f>IF(G20="","",ROUND('Ag Measures Calcs'!F113,2))</f>
        <v>0</v>
      </c>
    </row>
    <row r="21" spans="5:11" ht="24.95" customHeight="1"/>
  </sheetData>
  <sheetProtection algorithmName="SHA-512" hashValue="g1n4xtMLKJIrIKIzH6HYkNqraYKDjjZuo/L1gpmItl2EYvQ5V+EFs/nuugq930nWb38FavNhyUREPW9aHiffTg==" saltValue="BeMnbfgD661I72h6CO+pwg==" spinCount="100000" sheet="1" objects="1" scenarios="1"/>
  <mergeCells count="14">
    <mergeCell ref="G9:G10"/>
    <mergeCell ref="K9:K10"/>
    <mergeCell ref="H9:J9"/>
    <mergeCell ref="E9:F10"/>
    <mergeCell ref="E11:F11"/>
    <mergeCell ref="E17:F17"/>
    <mergeCell ref="E18:F18"/>
    <mergeCell ref="E19:F19"/>
    <mergeCell ref="E20:F20"/>
    <mergeCell ref="E12:F12"/>
    <mergeCell ref="E13:F13"/>
    <mergeCell ref="E14:F14"/>
    <mergeCell ref="E15:F15"/>
    <mergeCell ref="E16:F16"/>
  </mergeCells>
  <dataValidations count="1">
    <dataValidation type="list" allowBlank="1" showInputMessage="1" showErrorMessage="1" sqref="C10" xr:uid="{F3E30477-FF9C-4B1B-9F7E-CC5749524C7F}">
      <formula1>$M$8:$M$12</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0070C0"/>
  </sheetPr>
  <dimension ref="A1:X55"/>
  <sheetViews>
    <sheetView zoomScale="115" zoomScaleNormal="115" workbookViewId="0">
      <selection activeCell="C9" sqref="C9"/>
    </sheetView>
  </sheetViews>
  <sheetFormatPr defaultColWidth="0" defaultRowHeight="14.25" zeroHeight="1"/>
  <cols>
    <col min="1" max="1" width="3.625" style="186" customWidth="1"/>
    <col min="2" max="2" width="26.75" style="186" customWidth="1"/>
    <col min="3" max="3" width="18.125" style="186" customWidth="1"/>
    <col min="4" max="4" width="15.625" style="186" customWidth="1"/>
    <col min="5" max="5" width="8.75" style="186" customWidth="1"/>
    <col min="6" max="6" width="9.625" style="186" customWidth="1"/>
    <col min="7" max="10" width="8.75" style="186" customWidth="1"/>
    <col min="11" max="11" width="13.125" style="186" customWidth="1"/>
    <col min="12" max="24" width="0" style="1" hidden="1" customWidth="1"/>
    <col min="25" max="16384" width="8.75" style="1" hidden="1"/>
  </cols>
  <sheetData>
    <row r="1" spans="1:11" s="186" customFormat="1">
      <c r="A1" s="190"/>
    </row>
    <row r="2" spans="1:11" s="186" customFormat="1" ht="9.75" customHeight="1"/>
    <row r="3" spans="1:11" s="186" customFormat="1" ht="34.5" customHeight="1">
      <c r="B3" s="210" t="s">
        <v>197</v>
      </c>
      <c r="C3" s="210"/>
      <c r="D3" s="210"/>
      <c r="G3" s="272" t="s">
        <v>198</v>
      </c>
      <c r="H3" s="272"/>
      <c r="I3" s="272"/>
      <c r="J3" s="211"/>
      <c r="K3" s="211"/>
    </row>
    <row r="4" spans="1:11" s="186" customFormat="1" ht="28.9" customHeight="1">
      <c r="B4" s="273" t="s">
        <v>199</v>
      </c>
      <c r="C4" s="273"/>
      <c r="D4" s="273"/>
      <c r="G4" s="271" t="s">
        <v>200</v>
      </c>
      <c r="H4" s="271"/>
      <c r="I4" s="271"/>
      <c r="J4" s="271"/>
      <c r="K4" s="271"/>
    </row>
    <row r="5" spans="1:11" s="186" customFormat="1" ht="9" customHeight="1" thickBot="1">
      <c r="B5" s="191"/>
      <c r="C5" s="191"/>
      <c r="G5" s="271"/>
      <c r="H5" s="271"/>
      <c r="I5" s="271"/>
      <c r="J5" s="271"/>
      <c r="K5" s="271"/>
    </row>
    <row r="6" spans="1:11" s="10" customFormat="1" ht="22.15" customHeight="1">
      <c r="A6" s="188"/>
      <c r="B6" s="195" t="s">
        <v>180</v>
      </c>
      <c r="C6" s="274" t="str">
        <f>IF(Summary!C5="","",Summary!C5)</f>
        <v/>
      </c>
      <c r="D6" s="275"/>
      <c r="E6" s="188"/>
      <c r="F6" s="188"/>
      <c r="G6" s="271"/>
      <c r="H6" s="271"/>
      <c r="I6" s="271"/>
      <c r="J6" s="271"/>
      <c r="K6" s="271"/>
    </row>
    <row r="7" spans="1:11" s="10" customFormat="1" ht="22.15" customHeight="1">
      <c r="A7" s="188"/>
      <c r="B7" s="196" t="s">
        <v>181</v>
      </c>
      <c r="C7" s="276" t="str">
        <f>IF(Summary!C6="","",Summary!C6)</f>
        <v/>
      </c>
      <c r="D7" s="277"/>
      <c r="E7" s="188"/>
      <c r="F7" s="188"/>
      <c r="G7" s="271"/>
      <c r="H7" s="271"/>
      <c r="I7" s="271"/>
      <c r="J7" s="271"/>
      <c r="K7" s="271"/>
    </row>
    <row r="8" spans="1:11" s="10" customFormat="1" ht="22.15" customHeight="1">
      <c r="A8" s="188"/>
      <c r="B8" s="196" t="s">
        <v>186</v>
      </c>
      <c r="C8" s="276" t="str">
        <f>IF(Summary!C7="","",Summary!C7)</f>
        <v/>
      </c>
      <c r="D8" s="277"/>
      <c r="E8" s="188"/>
      <c r="F8" s="188"/>
      <c r="G8" s="271"/>
      <c r="H8" s="271"/>
      <c r="I8" s="271"/>
      <c r="J8" s="271"/>
      <c r="K8" s="271"/>
    </row>
    <row r="9" spans="1:11" s="10" customFormat="1" ht="22.15" customHeight="1">
      <c r="A9" s="188"/>
      <c r="B9" s="196" t="s">
        <v>201</v>
      </c>
      <c r="C9" s="194"/>
      <c r="D9" s="165"/>
      <c r="E9" s="188"/>
      <c r="F9" s="188"/>
      <c r="G9" s="271"/>
      <c r="H9" s="271"/>
      <c r="I9" s="271"/>
      <c r="J9" s="271"/>
      <c r="K9" s="271"/>
    </row>
    <row r="10" spans="1:11" s="10" customFormat="1" ht="22.15" customHeight="1">
      <c r="A10" s="188"/>
      <c r="B10" s="196" t="s">
        <v>202</v>
      </c>
      <c r="C10" s="194"/>
      <c r="D10" s="165"/>
      <c r="E10" s="188"/>
      <c r="F10" s="188"/>
      <c r="G10" s="271"/>
      <c r="H10" s="271"/>
      <c r="I10" s="271"/>
      <c r="J10" s="271"/>
      <c r="K10" s="271"/>
    </row>
    <row r="11" spans="1:11" s="10" customFormat="1" ht="22.15" customHeight="1">
      <c r="A11" s="188"/>
      <c r="B11" s="196" t="s">
        <v>203</v>
      </c>
      <c r="C11" s="194"/>
      <c r="D11" s="17" t="s">
        <v>204</v>
      </c>
      <c r="E11" s="188"/>
      <c r="F11" s="188"/>
      <c r="G11" s="271"/>
      <c r="H11" s="271"/>
      <c r="I11" s="271"/>
      <c r="J11" s="271"/>
      <c r="K11" s="271"/>
    </row>
    <row r="12" spans="1:11" s="10" customFormat="1" ht="22.15" customHeight="1">
      <c r="A12" s="188"/>
      <c r="B12" s="196" t="s">
        <v>205</v>
      </c>
      <c r="C12" s="194"/>
      <c r="D12" s="17" t="s">
        <v>206</v>
      </c>
      <c r="E12" s="188"/>
      <c r="F12" s="188"/>
      <c r="G12" s="271"/>
      <c r="H12" s="271"/>
      <c r="I12" s="271"/>
      <c r="J12" s="271"/>
      <c r="K12" s="271"/>
    </row>
    <row r="13" spans="1:11" s="10" customFormat="1" ht="22.15" customHeight="1" thickBot="1">
      <c r="A13" s="188"/>
      <c r="B13" s="197" t="s">
        <v>708</v>
      </c>
      <c r="C13" s="229"/>
      <c r="D13" s="18" t="s">
        <v>207</v>
      </c>
      <c r="E13" s="188"/>
      <c r="F13" s="188"/>
      <c r="G13" s="271"/>
      <c r="H13" s="271"/>
      <c r="I13" s="271"/>
      <c r="J13" s="271"/>
      <c r="K13" s="271"/>
    </row>
    <row r="14" spans="1:11" s="188" customFormat="1" ht="7.9" customHeight="1" thickBot="1">
      <c r="B14" s="192"/>
      <c r="C14" s="192"/>
      <c r="D14" s="192"/>
      <c r="G14" s="271"/>
      <c r="H14" s="271"/>
      <c r="I14" s="271"/>
      <c r="J14" s="271"/>
      <c r="K14" s="271"/>
    </row>
    <row r="15" spans="1:11" s="10" customFormat="1" ht="22.15" customHeight="1">
      <c r="A15" s="188"/>
      <c r="B15" s="195" t="s">
        <v>208</v>
      </c>
      <c r="C15" s="198">
        <f>IFERROR(C11*C29,0)</f>
        <v>0</v>
      </c>
      <c r="D15" s="75" t="s">
        <v>111</v>
      </c>
      <c r="E15" s="188"/>
      <c r="F15" s="188"/>
      <c r="G15" s="271"/>
      <c r="H15" s="271"/>
      <c r="I15" s="271"/>
      <c r="J15" s="271"/>
      <c r="K15" s="271"/>
    </row>
    <row r="16" spans="1:11" s="10" customFormat="1" ht="21.95" customHeight="1" thickBot="1">
      <c r="A16" s="188"/>
      <c r="B16" s="197" t="s">
        <v>209</v>
      </c>
      <c r="C16" s="199">
        <f>IFERROR(C15*C28,0)</f>
        <v>0</v>
      </c>
      <c r="D16" s="76" t="s">
        <v>109</v>
      </c>
      <c r="E16" s="188"/>
      <c r="F16" s="188"/>
      <c r="G16" s="271"/>
      <c r="H16" s="271"/>
      <c r="I16" s="271"/>
      <c r="J16" s="271"/>
      <c r="K16" s="271"/>
    </row>
    <row r="17" spans="1:24" s="188" customFormat="1">
      <c r="G17" s="271"/>
      <c r="H17" s="271"/>
      <c r="I17" s="271"/>
      <c r="J17" s="271"/>
      <c r="K17" s="271"/>
    </row>
    <row r="18" spans="1:24" s="186" customFormat="1" ht="9" customHeight="1"/>
    <row r="19" spans="1:24" hidden="1">
      <c r="B19" s="39"/>
      <c r="C19" s="1"/>
      <c r="D19" s="1"/>
    </row>
    <row r="20" spans="1:24" hidden="1">
      <c r="B20" s="188"/>
      <c r="C20" s="188"/>
      <c r="D20" s="188"/>
    </row>
    <row r="21" spans="1:24" hidden="1">
      <c r="B21" s="188"/>
      <c r="C21" s="188"/>
      <c r="D21" s="188"/>
    </row>
    <row r="22" spans="1:24" hidden="1">
      <c r="A22" s="225"/>
      <c r="B22" s="226" t="s">
        <v>114</v>
      </c>
      <c r="C22" s="226">
        <f>IF(OR(C11="",C12=""),0,C12*C30)</f>
        <v>0</v>
      </c>
      <c r="D22" s="226"/>
    </row>
    <row r="23" spans="1:24" s="7" customFormat="1" hidden="1">
      <c r="A23" s="227"/>
      <c r="B23" s="226" t="s">
        <v>210</v>
      </c>
      <c r="C23" s="226"/>
      <c r="D23" s="226"/>
      <c r="E23" s="186"/>
      <c r="F23" s="186"/>
      <c r="G23" s="186"/>
      <c r="H23" s="186"/>
      <c r="I23" s="186"/>
      <c r="J23" s="186"/>
      <c r="K23" s="186"/>
      <c r="L23" s="1"/>
      <c r="M23" s="1"/>
      <c r="N23" s="1"/>
      <c r="O23" s="1"/>
      <c r="P23" s="1"/>
      <c r="Q23" s="1"/>
      <c r="R23" s="1"/>
      <c r="S23" s="1"/>
      <c r="T23" s="1"/>
      <c r="U23" s="1"/>
      <c r="V23" s="1"/>
    </row>
    <row r="24" spans="1:24" s="7" customFormat="1" hidden="1">
      <c r="A24" s="227"/>
      <c r="B24" s="226" t="s">
        <v>211</v>
      </c>
      <c r="C24" s="226">
        <f>C11</f>
        <v>0</v>
      </c>
      <c r="D24" s="226" t="s">
        <v>204</v>
      </c>
      <c r="E24" s="186"/>
      <c r="F24" s="186"/>
      <c r="G24" s="186"/>
      <c r="H24" s="186"/>
      <c r="I24" s="186"/>
      <c r="J24" s="186"/>
      <c r="K24" s="186"/>
      <c r="L24" s="1"/>
      <c r="M24" s="1"/>
      <c r="N24" s="1"/>
      <c r="O24" s="1"/>
      <c r="P24" s="1"/>
      <c r="Q24" s="1"/>
      <c r="R24" s="1"/>
      <c r="S24" s="1"/>
      <c r="T24" s="1"/>
      <c r="U24" s="1"/>
      <c r="V24" s="1"/>
      <c r="X24" s="1"/>
    </row>
    <row r="25" spans="1:24" s="7" customFormat="1" hidden="1">
      <c r="A25" s="227"/>
      <c r="B25" s="226" t="s">
        <v>212</v>
      </c>
      <c r="C25" s="226">
        <f>C12</f>
        <v>0</v>
      </c>
      <c r="D25" s="226" t="s">
        <v>206</v>
      </c>
      <c r="E25" s="186"/>
      <c r="F25" s="186"/>
      <c r="G25" s="186"/>
      <c r="H25" s="186"/>
      <c r="I25" s="186"/>
      <c r="J25" s="186"/>
      <c r="K25" s="186"/>
      <c r="L25" s="1"/>
      <c r="M25" s="1"/>
      <c r="N25" s="1"/>
      <c r="O25" s="1"/>
      <c r="P25" s="1"/>
      <c r="Q25" s="1"/>
      <c r="R25" s="1"/>
      <c r="S25" s="1"/>
      <c r="T25" s="1"/>
      <c r="U25" s="1"/>
      <c r="V25" s="1"/>
      <c r="X25" s="1"/>
    </row>
    <row r="26" spans="1:24" s="7" customFormat="1" hidden="1">
      <c r="A26" s="227"/>
      <c r="B26" s="226"/>
      <c r="C26" s="226"/>
      <c r="D26" s="226"/>
      <c r="E26" s="186"/>
      <c r="F26" s="186"/>
      <c r="G26" s="186"/>
      <c r="H26" s="186"/>
      <c r="I26" s="186"/>
      <c r="J26" s="186"/>
      <c r="K26" s="186"/>
      <c r="L26" s="1"/>
      <c r="M26" s="1"/>
      <c r="N26" s="1"/>
      <c r="O26" s="1"/>
      <c r="P26" s="1"/>
      <c r="Q26" s="1"/>
      <c r="R26" s="1"/>
      <c r="S26" s="1"/>
      <c r="T26" s="1"/>
      <c r="U26" s="1"/>
      <c r="V26" s="1"/>
      <c r="W26" s="1"/>
    </row>
    <row r="27" spans="1:24" s="7" customFormat="1" hidden="1">
      <c r="A27" s="227"/>
      <c r="B27" s="226" t="s">
        <v>213</v>
      </c>
      <c r="C27" s="226"/>
      <c r="D27" s="226"/>
      <c r="E27" s="186"/>
      <c r="F27" s="186"/>
      <c r="G27" s="186"/>
      <c r="H27" s="186"/>
      <c r="I27" s="186"/>
      <c r="J27" s="186"/>
      <c r="K27" s="186"/>
      <c r="L27" s="1"/>
      <c r="M27" s="1"/>
      <c r="N27" s="1"/>
      <c r="O27" s="1"/>
      <c r="P27" s="1"/>
      <c r="Q27" s="1"/>
      <c r="R27" s="1"/>
      <c r="S27" s="1"/>
      <c r="T27" s="1"/>
      <c r="U27" s="1"/>
      <c r="V27" s="1"/>
      <c r="W27" s="1"/>
    </row>
    <row r="28" spans="1:24" s="7" customFormat="1" hidden="1">
      <c r="A28" s="227"/>
      <c r="B28" s="226" t="s">
        <v>214</v>
      </c>
      <c r="C28" s="226">
        <v>1.7000000000000001E-4</v>
      </c>
      <c r="D28" s="226" t="s">
        <v>215</v>
      </c>
      <c r="E28" s="186"/>
      <c r="F28" s="186"/>
      <c r="G28" s="186"/>
      <c r="H28" s="186"/>
      <c r="I28" s="186"/>
      <c r="J28" s="186"/>
      <c r="K28" s="186"/>
      <c r="L28" s="1"/>
      <c r="M28" s="1"/>
      <c r="N28" s="1"/>
      <c r="O28" s="1"/>
      <c r="P28" s="1"/>
      <c r="Q28" s="1"/>
      <c r="R28" s="1"/>
      <c r="S28" s="1"/>
      <c r="T28" s="1"/>
      <c r="U28" s="1"/>
      <c r="V28" s="1"/>
      <c r="W28" s="1"/>
    </row>
    <row r="29" spans="1:24" s="7" customFormat="1" hidden="1">
      <c r="A29" s="227"/>
      <c r="B29" s="226" t="s">
        <v>216</v>
      </c>
      <c r="C29" s="226">
        <v>34</v>
      </c>
      <c r="D29" s="226" t="s">
        <v>217</v>
      </c>
      <c r="E29" s="186"/>
      <c r="F29" s="186"/>
      <c r="G29" s="186"/>
      <c r="H29" s="186"/>
      <c r="I29" s="186"/>
      <c r="J29" s="186"/>
      <c r="K29" s="186"/>
      <c r="L29" s="1"/>
      <c r="M29" s="1"/>
      <c r="N29" s="1"/>
      <c r="O29" s="1"/>
      <c r="P29" s="1"/>
      <c r="Q29" s="1"/>
      <c r="R29" s="1"/>
      <c r="S29" s="1"/>
      <c r="T29" s="1"/>
      <c r="U29" s="1"/>
      <c r="V29" s="1"/>
      <c r="W29" s="1"/>
    </row>
    <row r="30" spans="1:24" s="7" customFormat="1" hidden="1">
      <c r="A30" s="227"/>
      <c r="B30" s="226" t="s">
        <v>218</v>
      </c>
      <c r="C30" s="226">
        <v>90</v>
      </c>
      <c r="D30" s="226" t="s">
        <v>219</v>
      </c>
      <c r="E30" s="186"/>
      <c r="F30" s="186"/>
      <c r="G30" s="186"/>
      <c r="H30" s="186"/>
      <c r="I30" s="186"/>
      <c r="J30" s="186"/>
      <c r="K30" s="186"/>
      <c r="L30" s="1"/>
      <c r="M30" s="1"/>
      <c r="N30" s="1"/>
      <c r="O30" s="1"/>
      <c r="P30" s="1"/>
      <c r="Q30" s="1"/>
      <c r="R30" s="1"/>
      <c r="S30" s="1"/>
      <c r="T30" s="1"/>
      <c r="U30" s="1"/>
      <c r="V30" s="1"/>
      <c r="X30" s="1"/>
    </row>
    <row r="31" spans="1:24">
      <c r="A31" s="225"/>
      <c r="B31" s="226"/>
      <c r="C31" s="226"/>
      <c r="D31" s="226"/>
    </row>
    <row r="32" spans="1:24">
      <c r="A32" s="225"/>
      <c r="B32" s="226"/>
      <c r="C32" s="226"/>
      <c r="D32" s="226"/>
    </row>
    <row r="33" spans="2:4">
      <c r="B33" s="188"/>
      <c r="C33" s="188"/>
      <c r="D33" s="188"/>
    </row>
    <row r="34" spans="2:4">
      <c r="B34" s="188"/>
      <c r="C34" s="188"/>
      <c r="D34" s="188"/>
    </row>
    <row r="35" spans="2:4">
      <c r="B35" s="188"/>
      <c r="C35" s="188"/>
      <c r="D35" s="188"/>
    </row>
    <row r="36" spans="2:4">
      <c r="B36" s="188"/>
      <c r="C36" s="188"/>
      <c r="D36" s="188"/>
    </row>
    <row r="37" spans="2:4"/>
    <row r="38" spans="2:4"/>
    <row r="39" spans="2:4"/>
    <row r="40" spans="2:4"/>
    <row r="41" spans="2:4"/>
    <row r="42" spans="2:4"/>
    <row r="43" spans="2:4"/>
    <row r="44" spans="2:4"/>
    <row r="45" spans="2:4"/>
    <row r="46" spans="2:4"/>
    <row r="47" spans="2:4"/>
    <row r="48" spans="2:4"/>
    <row r="49"/>
    <row r="50"/>
    <row r="51"/>
    <row r="52"/>
    <row r="53"/>
    <row r="54"/>
    <row r="55"/>
  </sheetData>
  <sheetProtection algorithmName="SHA-512" hashValue="CDNWlqZ9WffE70kg6ehVV63SWIz/lwkjEspi6LrCYe5/G2h3ljZP4HTY7XflqjZdXm1nWkZm6ffDqDHwNesn3g==" saltValue="bYGNuZFsg1eiD/tQmsmNAA==" spinCount="100000" sheet="1" formatColumns="0"/>
  <mergeCells count="6">
    <mergeCell ref="G4:K17"/>
    <mergeCell ref="G3:I3"/>
    <mergeCell ref="B4:D4"/>
    <mergeCell ref="C6:D6"/>
    <mergeCell ref="C7:D7"/>
    <mergeCell ref="C8:D8"/>
  </mergeCells>
  <dataValidations count="1">
    <dataValidation type="decimal" allowBlank="1" showInputMessage="1" showErrorMessage="1" sqref="C11 C15:C16" xr:uid="{00000000-0002-0000-0200-000000000000}">
      <formula1>0</formula1>
      <formula2>999999999999999000</formula2>
    </dataValidation>
  </dataValidations>
  <pageMargins left="0.5" right="0.5" top="0.5" bottom="0.5" header="0.3" footer="0.3"/>
  <pageSetup orientation="portrait" r:id="rId1"/>
  <ignoredErrors>
    <ignoredError sqref="C6:D8"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0070C0"/>
  </sheetPr>
  <dimension ref="A1:K59"/>
  <sheetViews>
    <sheetView zoomScale="115" zoomScaleNormal="115" workbookViewId="0">
      <selection activeCell="C9" sqref="C9"/>
    </sheetView>
  </sheetViews>
  <sheetFormatPr defaultColWidth="0" defaultRowHeight="14.25" zeroHeight="1"/>
  <cols>
    <col min="1" max="1" width="3.625" style="186" customWidth="1"/>
    <col min="2" max="2" width="35.625" style="1" customWidth="1"/>
    <col min="3" max="3" width="18.125" style="1" customWidth="1"/>
    <col min="4" max="4" width="15.625" style="1" customWidth="1"/>
    <col min="5" max="5" width="8.75" style="186" customWidth="1"/>
    <col min="6" max="6" width="9.625" style="186" customWidth="1"/>
    <col min="7" max="11" width="8.75" style="186" customWidth="1"/>
    <col min="12" max="16384" width="8.75" style="1" hidden="1"/>
  </cols>
  <sheetData>
    <row r="1" spans="1:11" s="186" customFormat="1">
      <c r="A1" s="190"/>
    </row>
    <row r="2" spans="1:11" s="186" customFormat="1" ht="9.75" customHeight="1"/>
    <row r="3" spans="1:11" s="186" customFormat="1" ht="34.5" customHeight="1">
      <c r="B3" s="210" t="s">
        <v>220</v>
      </c>
      <c r="C3" s="210"/>
      <c r="D3" s="210"/>
      <c r="G3" s="272" t="s">
        <v>198</v>
      </c>
      <c r="H3" s="272"/>
      <c r="I3" s="272"/>
      <c r="J3" s="211"/>
      <c r="K3" s="211"/>
    </row>
    <row r="4" spans="1:11" s="186" customFormat="1" ht="28.9" customHeight="1">
      <c r="B4" s="273" t="s">
        <v>199</v>
      </c>
      <c r="C4" s="273"/>
      <c r="D4" s="273"/>
      <c r="G4" s="271" t="s">
        <v>221</v>
      </c>
      <c r="H4" s="271"/>
      <c r="I4" s="271"/>
      <c r="J4" s="271"/>
      <c r="K4" s="271"/>
    </row>
    <row r="5" spans="1:11" s="186" customFormat="1" ht="9" customHeight="1" thickBot="1">
      <c r="B5" s="191"/>
      <c r="C5" s="191"/>
      <c r="G5" s="271"/>
      <c r="H5" s="271"/>
      <c r="I5" s="271"/>
      <c r="J5" s="271"/>
      <c r="K5" s="271"/>
    </row>
    <row r="6" spans="1:11" s="10" customFormat="1" ht="22.15" customHeight="1">
      <c r="A6" s="188"/>
      <c r="B6" s="167" t="s">
        <v>180</v>
      </c>
      <c r="C6" s="280" t="str">
        <f>IF(Summary!C5="","",Summary!C5)</f>
        <v/>
      </c>
      <c r="D6" s="275"/>
      <c r="E6" s="188"/>
      <c r="F6" s="188"/>
      <c r="G6" s="271"/>
      <c r="H6" s="271"/>
      <c r="I6" s="271"/>
      <c r="J6" s="271"/>
      <c r="K6" s="271"/>
    </row>
    <row r="7" spans="1:11" s="10" customFormat="1" ht="22.15" customHeight="1">
      <c r="A7" s="188"/>
      <c r="B7" s="171" t="s">
        <v>181</v>
      </c>
      <c r="C7" s="278" t="str">
        <f>IF(Summary!C6="","",Summary!C6)</f>
        <v/>
      </c>
      <c r="D7" s="279"/>
      <c r="E7" s="188"/>
      <c r="F7" s="188"/>
      <c r="G7" s="271"/>
      <c r="H7" s="271"/>
      <c r="I7" s="271"/>
      <c r="J7" s="271"/>
      <c r="K7" s="271"/>
    </row>
    <row r="8" spans="1:11" s="10" customFormat="1" ht="22.15" customHeight="1">
      <c r="A8" s="188"/>
      <c r="B8" s="171" t="s">
        <v>186</v>
      </c>
      <c r="C8" s="278" t="str">
        <f>IF(Summary!C7="","",Summary!C7)</f>
        <v/>
      </c>
      <c r="D8" s="279"/>
      <c r="E8" s="188"/>
      <c r="F8" s="188"/>
      <c r="G8" s="271"/>
      <c r="H8" s="271"/>
      <c r="I8" s="271"/>
      <c r="J8" s="271"/>
      <c r="K8" s="271"/>
    </row>
    <row r="9" spans="1:11" s="10" customFormat="1" ht="22.15" customHeight="1">
      <c r="A9" s="188"/>
      <c r="B9" s="171" t="s">
        <v>201</v>
      </c>
      <c r="C9" s="193"/>
      <c r="D9" s="166"/>
      <c r="E9" s="188"/>
      <c r="F9" s="188"/>
      <c r="G9" s="271"/>
      <c r="H9" s="271"/>
      <c r="I9" s="271"/>
      <c r="J9" s="271"/>
      <c r="K9" s="271"/>
    </row>
    <row r="10" spans="1:11" s="10" customFormat="1" ht="22.15" customHeight="1">
      <c r="A10" s="188"/>
      <c r="B10" s="171" t="s">
        <v>202</v>
      </c>
      <c r="C10" s="193"/>
      <c r="D10" s="166"/>
      <c r="E10" s="188"/>
      <c r="F10" s="188"/>
      <c r="G10" s="271"/>
      <c r="H10" s="271"/>
      <c r="I10" s="271"/>
      <c r="J10" s="271"/>
      <c r="K10" s="271"/>
    </row>
    <row r="11" spans="1:11" s="10" customFormat="1" ht="22.15" customHeight="1">
      <c r="A11" s="188"/>
      <c r="B11" s="171" t="s">
        <v>222</v>
      </c>
      <c r="C11" s="193"/>
      <c r="D11" s="17" t="s">
        <v>223</v>
      </c>
      <c r="E11" s="188"/>
      <c r="F11" s="188"/>
      <c r="G11" s="271"/>
      <c r="H11" s="271"/>
      <c r="I11" s="271"/>
      <c r="J11" s="271"/>
      <c r="K11" s="271"/>
    </row>
    <row r="12" spans="1:11" s="10" customFormat="1" ht="22.15" customHeight="1">
      <c r="A12" s="188"/>
      <c r="B12" s="171" t="s">
        <v>224</v>
      </c>
      <c r="C12" s="193"/>
      <c r="D12" s="17" t="s">
        <v>225</v>
      </c>
      <c r="E12" s="188"/>
      <c r="F12" s="188"/>
      <c r="G12" s="271"/>
      <c r="H12" s="271"/>
      <c r="I12" s="271"/>
      <c r="J12" s="271"/>
      <c r="K12" s="271"/>
    </row>
    <row r="13" spans="1:11" s="10" customFormat="1" ht="22.15" customHeight="1">
      <c r="A13" s="188"/>
      <c r="B13" s="171" t="s">
        <v>226</v>
      </c>
      <c r="C13" s="193"/>
      <c r="D13" s="17" t="s">
        <v>204</v>
      </c>
      <c r="E13" s="188"/>
      <c r="F13" s="188"/>
      <c r="G13" s="271"/>
      <c r="H13" s="271"/>
      <c r="I13" s="271"/>
      <c r="J13" s="271"/>
      <c r="K13" s="271"/>
    </row>
    <row r="14" spans="1:11" s="10" customFormat="1" ht="22.15" customHeight="1">
      <c r="A14" s="188"/>
      <c r="B14" s="171" t="s">
        <v>227</v>
      </c>
      <c r="C14" s="231"/>
      <c r="D14" s="17" t="s">
        <v>229</v>
      </c>
      <c r="E14" s="188"/>
      <c r="F14" s="188"/>
      <c r="G14" s="271"/>
      <c r="H14" s="271"/>
      <c r="I14" s="271"/>
      <c r="J14" s="271"/>
      <c r="K14" s="271"/>
    </row>
    <row r="15" spans="1:11" s="10" customFormat="1" ht="22.15" customHeight="1" thickBot="1">
      <c r="A15" s="188"/>
      <c r="B15" s="197" t="s">
        <v>708</v>
      </c>
      <c r="C15" s="232"/>
      <c r="D15" s="18" t="s">
        <v>207</v>
      </c>
      <c r="E15" s="188"/>
      <c r="F15" s="188"/>
      <c r="G15" s="271"/>
      <c r="H15" s="271"/>
      <c r="I15" s="271"/>
      <c r="J15" s="271"/>
      <c r="K15" s="271"/>
    </row>
    <row r="16" spans="1:11" s="188" customFormat="1" ht="7.9" customHeight="1" thickBot="1">
      <c r="B16" s="192"/>
      <c r="C16" s="192"/>
      <c r="D16" s="192"/>
      <c r="G16" s="271"/>
      <c r="H16" s="271"/>
      <c r="I16" s="271"/>
      <c r="J16" s="271"/>
      <c r="K16" s="271"/>
    </row>
    <row r="17" spans="1:11" s="10" customFormat="1" ht="22.15" customHeight="1">
      <c r="A17" s="188"/>
      <c r="B17" s="195" t="s">
        <v>208</v>
      </c>
      <c r="C17" s="201">
        <f>IFERROR('Ag Measures Calcs'!F88,0)</f>
        <v>0</v>
      </c>
      <c r="D17" s="75" t="s">
        <v>111</v>
      </c>
      <c r="E17" s="188"/>
      <c r="F17" s="188"/>
      <c r="G17" s="271"/>
      <c r="H17" s="271"/>
      <c r="I17" s="271"/>
      <c r="J17" s="271"/>
      <c r="K17" s="271"/>
    </row>
    <row r="18" spans="1:11" s="10" customFormat="1" ht="22.15" customHeight="1" thickBot="1">
      <c r="A18" s="188"/>
      <c r="B18" s="197" t="s">
        <v>209</v>
      </c>
      <c r="C18" s="202">
        <f>IFERROR('Ag Measures Calcs'!G88,0)</f>
        <v>0</v>
      </c>
      <c r="D18" s="76" t="s">
        <v>109</v>
      </c>
      <c r="E18" s="188"/>
      <c r="F18" s="188"/>
      <c r="G18" s="271"/>
      <c r="H18" s="271"/>
      <c r="I18" s="271"/>
      <c r="J18" s="271"/>
      <c r="K18" s="271"/>
    </row>
    <row r="19" spans="1:11" s="186" customFormat="1" ht="9" customHeight="1"/>
    <row r="20" spans="1:11" s="186" customFormat="1">
      <c r="B20" s="200"/>
    </row>
    <row r="21" spans="1:11" s="186" customFormat="1"/>
    <row r="22" spans="1:11">
      <c r="B22" s="186"/>
      <c r="C22" s="186"/>
      <c r="D22" s="186"/>
    </row>
    <row r="23" spans="1:11">
      <c r="B23" s="186"/>
      <c r="C23" s="186"/>
      <c r="D23" s="186"/>
    </row>
    <row r="24" spans="1:11">
      <c r="B24" s="186"/>
      <c r="C24" s="186"/>
      <c r="D24" s="186"/>
    </row>
    <row r="25" spans="1:11">
      <c r="B25" s="186"/>
      <c r="C25" s="186"/>
      <c r="D25" s="186"/>
    </row>
    <row r="26" spans="1:11">
      <c r="B26" s="186"/>
      <c r="C26" s="186"/>
      <c r="D26" s="186"/>
    </row>
    <row r="27" spans="1:11">
      <c r="B27" s="186"/>
      <c r="C27" s="186"/>
      <c r="D27" s="186"/>
    </row>
    <row r="28" spans="1:11">
      <c r="B28" s="186"/>
      <c r="C28" s="186"/>
      <c r="D28" s="186"/>
    </row>
    <row r="29" spans="1:11">
      <c r="B29" s="186"/>
      <c r="C29" s="186"/>
      <c r="D29" s="186"/>
    </row>
    <row r="30" spans="1:11">
      <c r="B30" s="186"/>
      <c r="C30" s="186"/>
      <c r="D30" s="186"/>
    </row>
    <row r="31" spans="1:11">
      <c r="B31" s="186"/>
      <c r="C31" s="186"/>
      <c r="D31" s="186"/>
    </row>
    <row r="32" spans="1:11">
      <c r="B32" s="186"/>
      <c r="C32" s="186"/>
      <c r="D32" s="186"/>
    </row>
    <row r="33" spans="2:4">
      <c r="B33" s="186"/>
      <c r="C33" s="186"/>
      <c r="D33" s="186"/>
    </row>
    <row r="34" spans="2:4">
      <c r="B34" s="186"/>
      <c r="C34" s="186"/>
      <c r="D34" s="186"/>
    </row>
    <row r="35" spans="2:4">
      <c r="B35" s="186"/>
      <c r="C35" s="186"/>
      <c r="D35" s="186"/>
    </row>
    <row r="36" spans="2:4">
      <c r="B36" s="186"/>
      <c r="C36" s="186"/>
      <c r="D36" s="186"/>
    </row>
    <row r="37" spans="2:4">
      <c r="B37" s="186"/>
      <c r="C37" s="186"/>
      <c r="D37" s="186"/>
    </row>
    <row r="38" spans="2:4">
      <c r="B38" s="186"/>
      <c r="C38" s="186"/>
      <c r="D38" s="186"/>
    </row>
    <row r="39" spans="2:4">
      <c r="B39" s="186"/>
      <c r="C39" s="186"/>
      <c r="D39" s="186"/>
    </row>
    <row r="40" spans="2:4">
      <c r="B40" s="186"/>
      <c r="C40" s="186"/>
      <c r="D40" s="186"/>
    </row>
    <row r="41" spans="2:4">
      <c r="B41" s="186"/>
      <c r="C41" s="186"/>
      <c r="D41" s="186"/>
    </row>
    <row r="42" spans="2:4">
      <c r="B42" s="186"/>
      <c r="C42" s="186"/>
      <c r="D42" s="186"/>
    </row>
    <row r="43" spans="2:4">
      <c r="B43" s="186"/>
      <c r="C43" s="186"/>
      <c r="D43" s="186"/>
    </row>
    <row r="44" spans="2:4">
      <c r="B44" s="186"/>
      <c r="C44" s="186"/>
      <c r="D44" s="186"/>
    </row>
    <row r="45" spans="2:4">
      <c r="B45" s="186"/>
      <c r="C45" s="186"/>
      <c r="D45" s="186"/>
    </row>
    <row r="46" spans="2:4">
      <c r="B46" s="186"/>
      <c r="C46" s="186"/>
      <c r="D46" s="186"/>
    </row>
    <row r="47" spans="2:4">
      <c r="B47" s="186"/>
      <c r="C47" s="186"/>
      <c r="D47" s="186"/>
    </row>
    <row r="48" spans="2:4">
      <c r="B48" s="186"/>
      <c r="C48" s="186"/>
      <c r="D48" s="186"/>
    </row>
    <row r="49" spans="2:4">
      <c r="B49" s="186"/>
      <c r="C49" s="186"/>
      <c r="D49" s="186"/>
    </row>
    <row r="50" spans="2:4">
      <c r="B50" s="186"/>
      <c r="C50" s="186"/>
      <c r="D50" s="186"/>
    </row>
    <row r="51" spans="2:4">
      <c r="B51" s="186"/>
      <c r="C51" s="186"/>
      <c r="D51" s="186"/>
    </row>
    <row r="52" spans="2:4">
      <c r="B52" s="186"/>
      <c r="C52" s="186"/>
      <c r="D52" s="186"/>
    </row>
    <row r="53" spans="2:4">
      <c r="B53" s="186"/>
      <c r="C53" s="186"/>
      <c r="D53" s="186"/>
    </row>
    <row r="54" spans="2:4" hidden="1">
      <c r="B54" s="186"/>
      <c r="C54" s="186"/>
      <c r="D54" s="186"/>
    </row>
    <row r="55" spans="2:4" hidden="1">
      <c r="B55" s="186"/>
      <c r="C55" s="186"/>
      <c r="D55" s="186"/>
    </row>
    <row r="56" spans="2:4" hidden="1">
      <c r="B56" s="186"/>
      <c r="C56" s="186"/>
      <c r="D56" s="186"/>
    </row>
    <row r="57" spans="2:4" hidden="1">
      <c r="B57" s="186"/>
      <c r="C57" s="186"/>
      <c r="D57" s="186"/>
    </row>
    <row r="58" spans="2:4" hidden="1">
      <c r="B58" s="186"/>
      <c r="C58" s="186"/>
      <c r="D58" s="186"/>
    </row>
    <row r="59" spans="2:4" hidden="1">
      <c r="B59" s="186"/>
      <c r="C59" s="186"/>
      <c r="D59" s="186"/>
    </row>
  </sheetData>
  <sheetProtection algorithmName="SHA-512" hashValue="L+hUaM6zwBG/kJpRT9bL049qhCk4+uBZ8STiQenxfDNa/WDLTdDUi1V07fHGB15hg61tHsDc8DFRSXHt/hObjw==" saltValue="9m/0KVZ4fCl7F/P+yLSu3g==" spinCount="100000" sheet="1" formatColumns="0"/>
  <mergeCells count="6">
    <mergeCell ref="C8:D8"/>
    <mergeCell ref="G4:K18"/>
    <mergeCell ref="G3:I3"/>
    <mergeCell ref="B4:D4"/>
    <mergeCell ref="C6:D6"/>
    <mergeCell ref="C7:D7"/>
  </mergeCells>
  <pageMargins left="0.5" right="0.5" top="0.5" bottom="0.5" header="0.3" footer="0.3"/>
  <pageSetup orientation="portrait" r:id="rId1"/>
  <ignoredErrors>
    <ignoredError sqref="C6:D8" unlockedFormula="1"/>
  </ignoredErrors>
  <extLst>
    <ext xmlns:x14="http://schemas.microsoft.com/office/spreadsheetml/2009/9/main" uri="{CCE6A557-97BC-4b89-ADB6-D9C93CAAB3DF}">
      <x14:dataValidations xmlns:xm="http://schemas.microsoft.com/office/excel/2006/main" count="1">
        <x14:dataValidation type="list" showInputMessage="1" showErrorMessage="1" xr:uid="{00000000-0002-0000-0300-000001000000}">
          <x14:formula1>
            <xm:f>'Ag Measures Calcs'!$B$69:$B$70</xm:f>
          </x14:formula1>
          <xm:sqref>C14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0070C0"/>
  </sheetPr>
  <dimension ref="A1:K55"/>
  <sheetViews>
    <sheetView zoomScale="115" zoomScaleNormal="115" workbookViewId="0">
      <selection activeCell="C9" sqref="C9"/>
    </sheetView>
  </sheetViews>
  <sheetFormatPr defaultColWidth="0" defaultRowHeight="14.25" zeroHeight="1"/>
  <cols>
    <col min="1" max="1" width="3.625" style="186" customWidth="1"/>
    <col min="2" max="2" width="32.5" style="186" bestFit="1" customWidth="1"/>
    <col min="3" max="3" width="18.125" style="186" customWidth="1"/>
    <col min="4" max="4" width="15.625" style="186" customWidth="1"/>
    <col min="5" max="5" width="8.75" style="186" customWidth="1"/>
    <col min="6" max="6" width="9.625" style="186" customWidth="1"/>
    <col min="7" max="11" width="8.75" style="186" customWidth="1"/>
    <col min="12" max="16384" width="8.75" style="186" hidden="1"/>
  </cols>
  <sheetData>
    <row r="1" spans="1:11">
      <c r="A1" s="190"/>
    </row>
    <row r="2" spans="1:11" ht="9.75" customHeight="1"/>
    <row r="3" spans="1:11" ht="34.5" customHeight="1">
      <c r="B3" s="281" t="s">
        <v>230</v>
      </c>
      <c r="C3" s="281"/>
      <c r="D3" s="281"/>
      <c r="G3" s="272" t="s">
        <v>198</v>
      </c>
      <c r="H3" s="272"/>
      <c r="I3" s="272"/>
      <c r="J3" s="211"/>
      <c r="K3" s="211"/>
    </row>
    <row r="4" spans="1:11" ht="28.9" customHeight="1">
      <c r="B4" s="273" t="s">
        <v>199</v>
      </c>
      <c r="C4" s="273"/>
      <c r="D4" s="273"/>
      <c r="G4" s="271" t="s">
        <v>231</v>
      </c>
      <c r="H4" s="271"/>
      <c r="I4" s="271"/>
      <c r="J4" s="271"/>
      <c r="K4" s="271"/>
    </row>
    <row r="5" spans="1:11" ht="9" customHeight="1" thickBot="1">
      <c r="B5" s="191"/>
      <c r="C5" s="191"/>
      <c r="G5" s="271"/>
      <c r="H5" s="271"/>
      <c r="I5" s="271"/>
      <c r="J5" s="271"/>
      <c r="K5" s="271"/>
    </row>
    <row r="6" spans="1:11" s="10" customFormat="1" ht="22.15" customHeight="1">
      <c r="A6" s="188"/>
      <c r="B6" s="167" t="s">
        <v>180</v>
      </c>
      <c r="C6" s="280" t="str">
        <f>IF(Summary!C5="","",Summary!C5)</f>
        <v/>
      </c>
      <c r="D6" s="275"/>
      <c r="E6" s="188"/>
      <c r="F6" s="188"/>
      <c r="G6" s="271"/>
      <c r="H6" s="271"/>
      <c r="I6" s="271"/>
      <c r="J6" s="271"/>
      <c r="K6" s="271"/>
    </row>
    <row r="7" spans="1:11" s="10" customFormat="1" ht="22.15" customHeight="1">
      <c r="A7" s="188"/>
      <c r="B7" s="171" t="s">
        <v>181</v>
      </c>
      <c r="C7" s="278" t="str">
        <f>IF(Summary!C6="","",Summary!C6)</f>
        <v/>
      </c>
      <c r="D7" s="279"/>
      <c r="E7" s="188"/>
      <c r="F7" s="188"/>
      <c r="G7" s="271"/>
      <c r="H7" s="271"/>
      <c r="I7" s="271"/>
      <c r="J7" s="271"/>
      <c r="K7" s="271"/>
    </row>
    <row r="8" spans="1:11" s="10" customFormat="1" ht="22.15" customHeight="1">
      <c r="A8" s="188"/>
      <c r="B8" s="171" t="s">
        <v>186</v>
      </c>
      <c r="C8" s="278" t="str">
        <f>IF(Summary!C7="","",Summary!C7)</f>
        <v/>
      </c>
      <c r="D8" s="279"/>
      <c r="E8" s="188"/>
      <c r="F8" s="188"/>
      <c r="G8" s="271"/>
      <c r="H8" s="271"/>
      <c r="I8" s="271"/>
      <c r="J8" s="271"/>
      <c r="K8" s="271"/>
    </row>
    <row r="9" spans="1:11" s="10" customFormat="1" ht="22.15" customHeight="1">
      <c r="A9" s="188"/>
      <c r="B9" s="171" t="s">
        <v>201</v>
      </c>
      <c r="C9" s="193"/>
      <c r="D9" s="166"/>
      <c r="E9" s="188"/>
      <c r="F9" s="188"/>
      <c r="G9" s="271"/>
      <c r="H9" s="271"/>
      <c r="I9" s="271"/>
      <c r="J9" s="271"/>
      <c r="K9" s="271"/>
    </row>
    <row r="10" spans="1:11" s="10" customFormat="1" ht="22.15" customHeight="1">
      <c r="A10" s="188"/>
      <c r="B10" s="171" t="s">
        <v>202</v>
      </c>
      <c r="C10" s="193"/>
      <c r="D10" s="166"/>
      <c r="E10" s="188"/>
      <c r="F10" s="188"/>
      <c r="G10" s="271"/>
      <c r="H10" s="271"/>
      <c r="I10" s="271"/>
      <c r="J10" s="271"/>
      <c r="K10" s="271"/>
    </row>
    <row r="11" spans="1:11" s="10" customFormat="1" ht="22.15" customHeight="1">
      <c r="A11" s="188"/>
      <c r="B11" s="171" t="s">
        <v>232</v>
      </c>
      <c r="C11" s="193"/>
      <c r="D11" s="17" t="s">
        <v>223</v>
      </c>
      <c r="E11" s="188"/>
      <c r="F11" s="188"/>
      <c r="G11" s="271"/>
      <c r="H11" s="271"/>
      <c r="I11" s="271"/>
      <c r="J11" s="271"/>
      <c r="K11" s="271"/>
    </row>
    <row r="12" spans="1:11" s="10" customFormat="1" ht="22.15" customHeight="1" thickBot="1">
      <c r="A12" s="188"/>
      <c r="B12" s="197" t="s">
        <v>708</v>
      </c>
      <c r="C12" s="233"/>
      <c r="D12" s="18" t="s">
        <v>207</v>
      </c>
      <c r="E12" s="188"/>
      <c r="F12" s="188"/>
      <c r="G12" s="271"/>
      <c r="H12" s="271"/>
      <c r="I12" s="271"/>
      <c r="J12" s="271"/>
      <c r="K12" s="271"/>
    </row>
    <row r="13" spans="1:11" s="188" customFormat="1" ht="7.9" customHeight="1" thickBot="1">
      <c r="B13" s="192"/>
      <c r="C13" s="192"/>
      <c r="D13" s="192"/>
      <c r="G13" s="271"/>
      <c r="H13" s="271"/>
      <c r="I13" s="271"/>
      <c r="J13" s="271"/>
      <c r="K13" s="271"/>
    </row>
    <row r="14" spans="1:11" s="10" customFormat="1" ht="22.15" customHeight="1">
      <c r="A14" s="188"/>
      <c r="B14" s="195" t="s">
        <v>208</v>
      </c>
      <c r="C14" s="155">
        <f>IFERROR('Ag Measures Calcs'!G91,"")</f>
        <v>0</v>
      </c>
      <c r="D14" s="75" t="s">
        <v>111</v>
      </c>
      <c r="E14" s="188"/>
      <c r="F14" s="188"/>
      <c r="G14" s="271"/>
      <c r="H14" s="271"/>
      <c r="I14" s="271"/>
      <c r="J14" s="271"/>
      <c r="K14" s="271"/>
    </row>
    <row r="15" spans="1:11" s="10" customFormat="1" ht="22.15" customHeight="1" thickBot="1">
      <c r="A15" s="188"/>
      <c r="B15" s="197" t="s">
        <v>209</v>
      </c>
      <c r="C15" s="156">
        <f>IFERROR('Ag Measures Calcs'!H91,"")</f>
        <v>0</v>
      </c>
      <c r="D15" s="78" t="s">
        <v>109</v>
      </c>
      <c r="E15" s="188"/>
      <c r="F15" s="188"/>
      <c r="G15" s="271"/>
      <c r="H15" s="271"/>
      <c r="I15" s="271"/>
      <c r="J15" s="271"/>
      <c r="K15" s="271"/>
    </row>
    <row r="16" spans="1:11" ht="9" customHeight="1">
      <c r="G16" s="271"/>
      <c r="H16" s="271"/>
      <c r="I16" s="271"/>
      <c r="J16" s="271"/>
      <c r="K16" s="271"/>
    </row>
    <row r="17" spans="2:11" ht="14.25" hidden="1" customHeight="1">
      <c r="B17" s="200"/>
      <c r="G17" s="271"/>
      <c r="H17" s="271"/>
      <c r="I17" s="271"/>
      <c r="J17" s="271"/>
      <c r="K17" s="271"/>
    </row>
    <row r="18" spans="2:11">
      <c r="G18" s="271"/>
      <c r="H18" s="271"/>
      <c r="I18" s="271"/>
      <c r="J18" s="271"/>
      <c r="K18" s="271"/>
    </row>
    <row r="19" spans="2:11"/>
    <row r="20" spans="2:11" ht="15" customHeight="1"/>
    <row r="21" spans="2:11"/>
    <row r="22" spans="2:11"/>
    <row r="23" spans="2:11"/>
    <row r="24" spans="2:11"/>
    <row r="25" spans="2:11"/>
    <row r="26" spans="2:11"/>
    <row r="27" spans="2:11"/>
    <row r="28" spans="2:11"/>
    <row r="29" spans="2:11"/>
    <row r="30" spans="2:11"/>
    <row r="31" spans="2:11"/>
    <row r="32" spans="2:11"/>
    <row r="33"/>
    <row r="34"/>
    <row r="35"/>
    <row r="36"/>
    <row r="37"/>
    <row r="38"/>
    <row r="39"/>
    <row r="40"/>
    <row r="41"/>
    <row r="42"/>
    <row r="43"/>
    <row r="44"/>
    <row r="45"/>
    <row r="46"/>
    <row r="47"/>
    <row r="48"/>
    <row r="49"/>
    <row r="50"/>
    <row r="51"/>
    <row r="52"/>
    <row r="53"/>
    <row r="54"/>
    <row r="55"/>
  </sheetData>
  <sheetProtection algorithmName="SHA-512" hashValue="4Rx79HWbqmBogOQd1m4MQrug7fbLoUagumADIZuXF00jNbtW9KNuxyTuFRgb3isXxRjzVS9fa4ZWCVc6Gwt3zg==" saltValue="lIevn0glt1v28wg2aAx6eg==" spinCount="100000" sheet="1" formatColumns="0"/>
  <mergeCells count="7">
    <mergeCell ref="C8:D8"/>
    <mergeCell ref="G4:K18"/>
    <mergeCell ref="G3:I3"/>
    <mergeCell ref="B3:D3"/>
    <mergeCell ref="B4:D4"/>
    <mergeCell ref="C6:D6"/>
    <mergeCell ref="C7:D7"/>
  </mergeCells>
  <pageMargins left="0.5" right="0.5" top="0.5" bottom="0.5" header="0.3" footer="0.3"/>
  <pageSetup orientation="portrait" r:id="rId1"/>
  <ignoredErrors>
    <ignoredError sqref="C14:C15"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70C0"/>
  </sheetPr>
  <dimension ref="A1:K23"/>
  <sheetViews>
    <sheetView zoomScale="115" zoomScaleNormal="115" workbookViewId="0">
      <selection activeCell="C9" sqref="C9"/>
    </sheetView>
  </sheetViews>
  <sheetFormatPr defaultColWidth="0" defaultRowHeight="14.25" zeroHeight="1"/>
  <cols>
    <col min="1" max="1" width="3.625" style="186" customWidth="1"/>
    <col min="2" max="2" width="32.5" style="1" bestFit="1" customWidth="1"/>
    <col min="3" max="3" width="18.125" style="1" customWidth="1"/>
    <col min="4" max="4" width="15.625" style="1" customWidth="1"/>
    <col min="5" max="5" width="8.75" style="186" customWidth="1"/>
    <col min="6" max="6" width="9.625" style="186" customWidth="1"/>
    <col min="7" max="11" width="8.75" style="204" customWidth="1"/>
    <col min="12" max="16384" width="8.75" style="186" hidden="1"/>
  </cols>
  <sheetData>
    <row r="1" spans="1:11">
      <c r="A1" s="190"/>
      <c r="B1" s="186"/>
      <c r="C1" s="186"/>
      <c r="D1" s="186"/>
      <c r="G1" s="186"/>
      <c r="H1" s="186"/>
      <c r="I1" s="186"/>
      <c r="J1" s="186"/>
      <c r="K1" s="186"/>
    </row>
    <row r="2" spans="1:11" ht="9.75" customHeight="1">
      <c r="B2" s="186"/>
      <c r="C2" s="186"/>
      <c r="D2" s="186"/>
      <c r="G2" s="186"/>
      <c r="H2" s="186"/>
      <c r="I2" s="186"/>
      <c r="J2" s="186"/>
      <c r="K2" s="186"/>
    </row>
    <row r="3" spans="1:11" ht="34.5" customHeight="1">
      <c r="B3" s="210" t="s">
        <v>233</v>
      </c>
      <c r="C3" s="210"/>
      <c r="D3" s="210"/>
      <c r="G3" s="186"/>
      <c r="H3" s="186"/>
      <c r="I3" s="186"/>
      <c r="J3" s="186"/>
      <c r="K3" s="186"/>
    </row>
    <row r="4" spans="1:11" ht="28.9" customHeight="1">
      <c r="B4" s="273" t="s">
        <v>199</v>
      </c>
      <c r="C4" s="273"/>
      <c r="D4" s="273"/>
      <c r="G4" s="211"/>
      <c r="H4" s="211"/>
      <c r="I4" s="211"/>
      <c r="J4" s="211"/>
      <c r="K4" s="211"/>
    </row>
    <row r="5" spans="1:11" ht="21" customHeight="1" thickBot="1">
      <c r="B5" s="191"/>
      <c r="C5" s="191"/>
      <c r="D5" s="186"/>
      <c r="G5" s="251" t="s">
        <v>198</v>
      </c>
      <c r="H5" s="251"/>
      <c r="I5" s="251"/>
      <c r="J5" s="211"/>
      <c r="K5" s="211"/>
    </row>
    <row r="6" spans="1:11" s="188" customFormat="1" ht="22.15" customHeight="1">
      <c r="B6" s="167" t="s">
        <v>180</v>
      </c>
      <c r="C6" s="280" t="str">
        <f>IF(Summary!C5="","",Summary!C5)</f>
        <v/>
      </c>
      <c r="D6" s="275"/>
      <c r="G6" s="271" t="s">
        <v>234</v>
      </c>
      <c r="H6" s="271"/>
      <c r="I6" s="271"/>
      <c r="J6" s="271"/>
      <c r="K6" s="271"/>
    </row>
    <row r="7" spans="1:11" s="188" customFormat="1" ht="22.15" customHeight="1">
      <c r="B7" s="171" t="s">
        <v>181</v>
      </c>
      <c r="C7" s="278" t="str">
        <f>IF(Summary!C6="","",Summary!C6)</f>
        <v/>
      </c>
      <c r="D7" s="279"/>
      <c r="G7" s="271"/>
      <c r="H7" s="271"/>
      <c r="I7" s="271"/>
      <c r="J7" s="271"/>
      <c r="K7" s="271"/>
    </row>
    <row r="8" spans="1:11" s="188" customFormat="1" ht="22.15" customHeight="1">
      <c r="B8" s="171" t="s">
        <v>186</v>
      </c>
      <c r="C8" s="278" t="str">
        <f>IF(Summary!C7="","",Summary!C7)</f>
        <v/>
      </c>
      <c r="D8" s="279"/>
      <c r="G8" s="271"/>
      <c r="H8" s="271"/>
      <c r="I8" s="271"/>
      <c r="J8" s="271"/>
      <c r="K8" s="271"/>
    </row>
    <row r="9" spans="1:11" s="188" customFormat="1" ht="22.15" customHeight="1">
      <c r="B9" s="171" t="s">
        <v>201</v>
      </c>
      <c r="C9" s="193"/>
      <c r="D9" s="166"/>
      <c r="G9" s="271"/>
      <c r="H9" s="271"/>
      <c r="I9" s="271"/>
      <c r="J9" s="271"/>
      <c r="K9" s="271"/>
    </row>
    <row r="10" spans="1:11" s="188" customFormat="1" ht="22.15" customHeight="1">
      <c r="B10" s="171" t="s">
        <v>202</v>
      </c>
      <c r="C10" s="193"/>
      <c r="D10" s="166"/>
      <c r="G10" s="271"/>
      <c r="H10" s="271"/>
      <c r="I10" s="271"/>
      <c r="J10" s="271"/>
      <c r="K10" s="271"/>
    </row>
    <row r="11" spans="1:11" s="188" customFormat="1" ht="22.15" customHeight="1">
      <c r="B11" s="171" t="s">
        <v>235</v>
      </c>
      <c r="C11" s="193"/>
      <c r="D11" s="166"/>
      <c r="G11" s="271"/>
      <c r="H11" s="271"/>
      <c r="I11" s="271"/>
      <c r="J11" s="271"/>
      <c r="K11" s="271"/>
    </row>
    <row r="12" spans="1:11" s="188" customFormat="1" ht="22.15" customHeight="1">
      <c r="B12" s="171" t="s">
        <v>236</v>
      </c>
      <c r="C12" s="193"/>
      <c r="D12" s="17" t="s">
        <v>237</v>
      </c>
      <c r="G12" s="271"/>
      <c r="H12" s="271"/>
      <c r="I12" s="271"/>
      <c r="J12" s="271"/>
      <c r="K12" s="271"/>
    </row>
    <row r="13" spans="1:11" s="188" customFormat="1" ht="22.15" customHeight="1">
      <c r="B13" s="171" t="s">
        <v>238</v>
      </c>
      <c r="C13" s="234"/>
      <c r="D13" s="17" t="s">
        <v>239</v>
      </c>
      <c r="G13" s="271"/>
      <c r="H13" s="271"/>
      <c r="I13" s="271"/>
      <c r="J13" s="271"/>
      <c r="K13" s="271"/>
    </row>
    <row r="14" spans="1:11" s="188" customFormat="1" ht="22.15" customHeight="1">
      <c r="B14" s="171" t="s">
        <v>240</v>
      </c>
      <c r="C14" s="193"/>
      <c r="D14" s="17" t="s">
        <v>241</v>
      </c>
      <c r="G14" s="271"/>
      <c r="H14" s="271"/>
      <c r="I14" s="271"/>
      <c r="J14" s="271"/>
      <c r="K14" s="271"/>
    </row>
    <row r="15" spans="1:11" s="188" customFormat="1" ht="22.15" customHeight="1">
      <c r="B15" s="171" t="s">
        <v>242</v>
      </c>
      <c r="C15" s="235"/>
      <c r="D15" s="17" t="s">
        <v>243</v>
      </c>
      <c r="G15" s="271"/>
      <c r="H15" s="271"/>
      <c r="I15" s="271"/>
      <c r="J15" s="271"/>
      <c r="K15" s="271"/>
    </row>
    <row r="16" spans="1:11" s="188" customFormat="1" ht="22.15" customHeight="1" thickBot="1">
      <c r="B16" s="197" t="s">
        <v>708</v>
      </c>
      <c r="C16" s="236"/>
      <c r="D16" s="18" t="s">
        <v>207</v>
      </c>
      <c r="G16" s="271"/>
      <c r="H16" s="271"/>
      <c r="I16" s="271"/>
      <c r="J16" s="271"/>
      <c r="K16" s="271"/>
    </row>
    <row r="17" spans="2:11" s="188" customFormat="1" ht="7.9" customHeight="1" thickBot="1">
      <c r="B17" s="192"/>
      <c r="C17" s="192"/>
      <c r="D17" s="192"/>
      <c r="G17" s="271"/>
      <c r="H17" s="271"/>
      <c r="I17" s="271"/>
      <c r="J17" s="271"/>
      <c r="K17" s="271"/>
    </row>
    <row r="18" spans="2:11" s="188" customFormat="1" ht="22.15" customHeight="1">
      <c r="B18" s="195" t="s">
        <v>208</v>
      </c>
      <c r="C18" s="205">
        <f>IFERROR('Ag Measures Calcs'!K94,0)</f>
        <v>0</v>
      </c>
      <c r="D18" s="75" t="s">
        <v>111</v>
      </c>
      <c r="G18" s="271"/>
      <c r="H18" s="271"/>
      <c r="I18" s="271"/>
      <c r="J18" s="271"/>
      <c r="K18" s="271"/>
    </row>
    <row r="19" spans="2:11" s="188" customFormat="1" ht="22.15" customHeight="1" thickBot="1">
      <c r="B19" s="197" t="s">
        <v>209</v>
      </c>
      <c r="C19" s="206">
        <f>IFERROR('Ag Measures Calcs'!L94,0)</f>
        <v>0</v>
      </c>
      <c r="D19" s="76" t="s">
        <v>109</v>
      </c>
      <c r="G19" s="271"/>
      <c r="H19" s="271"/>
      <c r="I19" s="271"/>
      <c r="J19" s="271"/>
      <c r="K19" s="271"/>
    </row>
    <row r="20" spans="2:11" ht="22.5" customHeight="1">
      <c r="B20" s="186"/>
      <c r="C20" s="186"/>
      <c r="D20" s="186"/>
      <c r="G20" s="271"/>
      <c r="H20" s="271"/>
      <c r="I20" s="271"/>
      <c r="J20" s="271"/>
      <c r="K20" s="271"/>
    </row>
    <row r="21" spans="2:11" ht="14.25" customHeight="1">
      <c r="B21" s="200"/>
      <c r="C21" s="186"/>
      <c r="D21" s="186"/>
      <c r="G21" s="271"/>
      <c r="H21" s="271"/>
      <c r="I21" s="271"/>
      <c r="J21" s="271"/>
      <c r="K21" s="271"/>
    </row>
    <row r="22" spans="2:11" ht="56.25" customHeight="1">
      <c r="B22" s="186"/>
      <c r="C22" s="186"/>
      <c r="D22" s="186"/>
      <c r="G22" s="271"/>
      <c r="H22" s="271"/>
      <c r="I22" s="271"/>
      <c r="J22" s="271"/>
      <c r="K22" s="271"/>
    </row>
    <row r="23" spans="2:11">
      <c r="B23" s="186"/>
      <c r="C23" s="186"/>
      <c r="D23" s="186"/>
    </row>
  </sheetData>
  <sheetProtection algorithmName="SHA-512" hashValue="NlCVRlEunbNgJ09IqgkJ2bxjTO5xxVx1VCcsdk2+F9Cqkf07leLWvUAX6BhMYoLOQ9SQ/y0RrK3dkg7neSXNTA==" saltValue="08H1Q3hCafh1dt7B6yfyqA==" spinCount="100000" sheet="1" formatColumns="0"/>
  <mergeCells count="5">
    <mergeCell ref="C8:D8"/>
    <mergeCell ref="G6:K22"/>
    <mergeCell ref="B4:D4"/>
    <mergeCell ref="C6:D6"/>
    <mergeCell ref="C7:D7"/>
  </mergeCells>
  <pageMargins left="0.5" right="0.5" top="0.5" bottom="0.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0070C0"/>
  </sheetPr>
  <dimension ref="A1:K54"/>
  <sheetViews>
    <sheetView topLeftCell="A3" zoomScale="115" zoomScaleNormal="115" workbookViewId="0">
      <selection activeCell="C9" sqref="C9"/>
    </sheetView>
  </sheetViews>
  <sheetFormatPr defaultColWidth="0" defaultRowHeight="14.25" zeroHeight="1"/>
  <cols>
    <col min="1" max="1" width="3.625" style="186" customWidth="1"/>
    <col min="2" max="2" width="32.5" style="1" bestFit="1" customWidth="1"/>
    <col min="3" max="3" width="37.375" style="1" bestFit="1" customWidth="1"/>
    <col min="4" max="4" width="15.625" style="1" customWidth="1"/>
    <col min="5" max="5" width="8.75" style="186" customWidth="1"/>
    <col min="6" max="6" width="9.625" style="186" customWidth="1"/>
    <col min="7" max="11" width="8.75" style="186" customWidth="1"/>
    <col min="12" max="16384" width="8.75" style="1" hidden="1"/>
  </cols>
  <sheetData>
    <row r="1" spans="1:11" s="186" customFormat="1">
      <c r="A1" s="190"/>
    </row>
    <row r="2" spans="1:11" s="186" customFormat="1" ht="9.75" customHeight="1"/>
    <row r="3" spans="1:11" s="186" customFormat="1" ht="34.5" customHeight="1">
      <c r="B3" s="210" t="s">
        <v>244</v>
      </c>
      <c r="C3" s="210"/>
      <c r="D3" s="210"/>
      <c r="G3" s="272" t="s">
        <v>198</v>
      </c>
      <c r="H3" s="272"/>
      <c r="I3" s="272"/>
      <c r="J3" s="211"/>
      <c r="K3" s="211"/>
    </row>
    <row r="4" spans="1:11" s="186" customFormat="1" ht="28.9" customHeight="1">
      <c r="B4" s="273" t="s">
        <v>199</v>
      </c>
      <c r="C4" s="273"/>
      <c r="D4" s="273"/>
      <c r="G4" s="271" t="s">
        <v>245</v>
      </c>
      <c r="H4" s="271"/>
      <c r="I4" s="271"/>
      <c r="J4" s="271"/>
      <c r="K4" s="271"/>
    </row>
    <row r="5" spans="1:11" s="186" customFormat="1" ht="9" customHeight="1" thickBot="1">
      <c r="B5" s="191"/>
      <c r="C5" s="191"/>
      <c r="G5" s="271"/>
      <c r="H5" s="271"/>
      <c r="I5" s="271"/>
      <c r="J5" s="271"/>
      <c r="K5" s="271"/>
    </row>
    <row r="6" spans="1:11" s="10" customFormat="1" ht="22.15" customHeight="1">
      <c r="A6" s="188"/>
      <c r="B6" s="167" t="s">
        <v>180</v>
      </c>
      <c r="C6" s="280" t="str">
        <f>IF(Summary!C5="","",Summary!C5)</f>
        <v/>
      </c>
      <c r="D6" s="275"/>
      <c r="E6" s="188"/>
      <c r="F6" s="188"/>
      <c r="G6" s="271"/>
      <c r="H6" s="271"/>
      <c r="I6" s="271"/>
      <c r="J6" s="271"/>
      <c r="K6" s="271"/>
    </row>
    <row r="7" spans="1:11" s="10" customFormat="1" ht="22.15" customHeight="1">
      <c r="A7" s="188"/>
      <c r="B7" s="171" t="s">
        <v>181</v>
      </c>
      <c r="C7" s="278" t="str">
        <f>IF(Summary!C6="","",Summary!C6)</f>
        <v/>
      </c>
      <c r="D7" s="279"/>
      <c r="E7" s="188"/>
      <c r="F7" s="188"/>
      <c r="G7" s="271"/>
      <c r="H7" s="271"/>
      <c r="I7" s="271"/>
      <c r="J7" s="271"/>
      <c r="K7" s="271"/>
    </row>
    <row r="8" spans="1:11" s="10" customFormat="1" ht="22.15" customHeight="1">
      <c r="A8" s="188"/>
      <c r="B8" s="171" t="s">
        <v>186</v>
      </c>
      <c r="C8" s="278" t="str">
        <f>IF(Summary!C7="","",Summary!C7)</f>
        <v/>
      </c>
      <c r="D8" s="279"/>
      <c r="E8" s="188"/>
      <c r="F8" s="188"/>
      <c r="G8" s="271"/>
      <c r="H8" s="271"/>
      <c r="I8" s="271"/>
      <c r="J8" s="271"/>
      <c r="K8" s="271"/>
    </row>
    <row r="9" spans="1:11" s="10" customFormat="1" ht="22.15" customHeight="1">
      <c r="A9" s="188"/>
      <c r="B9" s="171" t="s">
        <v>201</v>
      </c>
      <c r="C9" s="193"/>
      <c r="D9" s="166"/>
      <c r="E9" s="188"/>
      <c r="F9" s="188"/>
      <c r="G9" s="271"/>
      <c r="H9" s="271"/>
      <c r="I9" s="271"/>
      <c r="J9" s="271"/>
      <c r="K9" s="271"/>
    </row>
    <row r="10" spans="1:11" s="10" customFormat="1" ht="22.15" customHeight="1">
      <c r="A10" s="188"/>
      <c r="B10" s="171" t="s">
        <v>202</v>
      </c>
      <c r="C10" s="193"/>
      <c r="D10" s="166"/>
      <c r="E10" s="188"/>
      <c r="F10" s="188"/>
      <c r="G10" s="271"/>
      <c r="H10" s="271"/>
      <c r="I10" s="271"/>
      <c r="J10" s="271"/>
      <c r="K10" s="271"/>
    </row>
    <row r="11" spans="1:11" s="10" customFormat="1" ht="22.15" customHeight="1">
      <c r="A11" s="188"/>
      <c r="B11" s="171" t="s">
        <v>246</v>
      </c>
      <c r="C11" s="193"/>
      <c r="D11" s="17" t="s">
        <v>223</v>
      </c>
      <c r="E11" s="188"/>
      <c r="F11" s="188"/>
      <c r="G11" s="271"/>
      <c r="H11" s="271"/>
      <c r="I11" s="271"/>
      <c r="J11" s="271"/>
      <c r="K11" s="271"/>
    </row>
    <row r="12" spans="1:11" s="10" customFormat="1" ht="22.15" customHeight="1">
      <c r="A12" s="188"/>
      <c r="B12" s="171" t="s">
        <v>247</v>
      </c>
      <c r="C12" s="193"/>
      <c r="D12" s="17" t="s">
        <v>249</v>
      </c>
      <c r="E12" s="188"/>
      <c r="F12" s="188"/>
      <c r="G12" s="271"/>
      <c r="H12" s="271"/>
      <c r="I12" s="271"/>
      <c r="J12" s="271"/>
      <c r="K12" s="271"/>
    </row>
    <row r="13" spans="1:11" s="10" customFormat="1" ht="22.15" customHeight="1">
      <c r="A13" s="188"/>
      <c r="B13" s="171" t="s">
        <v>250</v>
      </c>
      <c r="C13" s="193"/>
      <c r="D13" s="17" t="s">
        <v>223</v>
      </c>
      <c r="E13" s="188"/>
      <c r="F13" s="188"/>
      <c r="G13" s="271"/>
      <c r="H13" s="271"/>
      <c r="I13" s="271"/>
      <c r="J13" s="271"/>
      <c r="K13" s="271"/>
    </row>
    <row r="14" spans="1:11" s="10" customFormat="1" ht="22.15" customHeight="1">
      <c r="A14" s="188"/>
      <c r="B14" s="171" t="s">
        <v>251</v>
      </c>
      <c r="C14" s="193"/>
      <c r="D14" s="17" t="s">
        <v>249</v>
      </c>
      <c r="E14" s="188"/>
      <c r="F14" s="188"/>
      <c r="G14" s="271"/>
      <c r="H14" s="271"/>
      <c r="I14" s="271"/>
      <c r="J14" s="271"/>
      <c r="K14" s="271"/>
    </row>
    <row r="15" spans="1:11" s="10" customFormat="1" ht="22.15" customHeight="1">
      <c r="A15" s="188"/>
      <c r="B15" s="171" t="s">
        <v>252</v>
      </c>
      <c r="C15" s="193"/>
      <c r="D15" s="17" t="s">
        <v>253</v>
      </c>
      <c r="E15" s="188"/>
      <c r="F15" s="188"/>
      <c r="G15" s="271"/>
      <c r="H15" s="271"/>
      <c r="I15" s="271"/>
      <c r="J15" s="271"/>
      <c r="K15" s="271"/>
    </row>
    <row r="16" spans="1:11" s="10" customFormat="1" ht="22.15" customHeight="1">
      <c r="A16" s="188"/>
      <c r="B16" s="171" t="s">
        <v>254</v>
      </c>
      <c r="C16" s="235"/>
      <c r="D16" s="17" t="s">
        <v>256</v>
      </c>
      <c r="E16" s="188"/>
      <c r="F16" s="188"/>
      <c r="G16" s="271"/>
      <c r="H16" s="271"/>
      <c r="I16" s="271"/>
      <c r="J16" s="271"/>
      <c r="K16" s="271"/>
    </row>
    <row r="17" spans="1:11" s="10" customFormat="1" ht="22.15" customHeight="1" thickBot="1">
      <c r="A17" s="188"/>
      <c r="B17" s="197" t="s">
        <v>708</v>
      </c>
      <c r="C17" s="236"/>
      <c r="D17" s="18" t="s">
        <v>207</v>
      </c>
      <c r="E17" s="188"/>
      <c r="F17" s="188"/>
      <c r="G17" s="271"/>
      <c r="H17" s="271"/>
      <c r="I17" s="271"/>
      <c r="J17" s="271"/>
      <c r="K17" s="271"/>
    </row>
    <row r="18" spans="1:11" s="188" customFormat="1" ht="6.75" customHeight="1" thickBot="1">
      <c r="B18" s="192"/>
      <c r="C18" s="192"/>
      <c r="D18" s="192"/>
      <c r="G18" s="271"/>
      <c r="H18" s="271"/>
      <c r="I18" s="271"/>
      <c r="J18" s="271"/>
      <c r="K18" s="271"/>
    </row>
    <row r="19" spans="1:11" s="10" customFormat="1" ht="22.15" hidden="1" customHeight="1">
      <c r="A19" s="188"/>
      <c r="B19" s="74" t="s">
        <v>257</v>
      </c>
      <c r="C19" s="77" t="str">
        <f>IFERROR('Ag Measures Calcs'!K97,"")</f>
        <v/>
      </c>
      <c r="D19" s="75" t="s">
        <v>111</v>
      </c>
      <c r="E19" s="188"/>
      <c r="F19" s="188"/>
      <c r="G19" s="271"/>
      <c r="H19" s="271"/>
      <c r="I19" s="271"/>
      <c r="J19" s="271"/>
      <c r="K19" s="271"/>
    </row>
    <row r="20" spans="1:11" s="10" customFormat="1" ht="22.15" hidden="1" customHeight="1">
      <c r="A20" s="188"/>
      <c r="B20" s="79" t="s">
        <v>258</v>
      </c>
      <c r="C20" s="80" t="str">
        <f>IFERROR('Ag Measures Calcs'!K98,"")</f>
        <v/>
      </c>
      <c r="D20" s="81" t="s">
        <v>111</v>
      </c>
      <c r="E20" s="188"/>
      <c r="F20" s="188"/>
      <c r="G20" s="271"/>
      <c r="H20" s="271"/>
      <c r="I20" s="271"/>
      <c r="J20" s="271"/>
      <c r="K20" s="271"/>
    </row>
    <row r="21" spans="1:11" s="10" customFormat="1" ht="22.15" customHeight="1">
      <c r="A21" s="188"/>
      <c r="B21" s="195" t="s">
        <v>259</v>
      </c>
      <c r="C21" s="157">
        <f>IF(SUM(C19:C20)=0,0,SUM(C19:C20))</f>
        <v>0</v>
      </c>
      <c r="D21" s="75" t="s">
        <v>111</v>
      </c>
      <c r="E21" s="188"/>
      <c r="F21" s="188"/>
      <c r="G21" s="271"/>
      <c r="H21" s="271"/>
      <c r="I21" s="271"/>
      <c r="J21" s="271"/>
      <c r="K21" s="271"/>
    </row>
    <row r="22" spans="1:11" ht="21.75" customHeight="1" thickBot="1">
      <c r="A22" s="188"/>
      <c r="B22" s="197" t="s">
        <v>209</v>
      </c>
      <c r="C22" s="158">
        <f>IFERROR('Ag Measures Calcs'!L97,0)</f>
        <v>0</v>
      </c>
      <c r="D22" s="76" t="s">
        <v>109</v>
      </c>
    </row>
    <row r="23" spans="1:11" s="186" customFormat="1"/>
    <row r="24" spans="1:11">
      <c r="B24" s="186"/>
      <c r="C24" s="186"/>
      <c r="D24" s="186"/>
    </row>
    <row r="25" spans="1:11">
      <c r="B25" s="186"/>
      <c r="C25" s="186"/>
      <c r="D25" s="186"/>
    </row>
    <row r="26" spans="1:11">
      <c r="B26" s="186"/>
      <c r="C26" s="186"/>
      <c r="D26" s="186"/>
    </row>
    <row r="27" spans="1:11">
      <c r="B27" s="186"/>
      <c r="C27" s="186"/>
      <c r="D27" s="186"/>
    </row>
    <row r="28" spans="1:11">
      <c r="B28" s="186"/>
      <c r="C28" s="186"/>
      <c r="D28" s="186"/>
    </row>
    <row r="29" spans="1:11">
      <c r="B29" s="186"/>
      <c r="C29" s="186"/>
      <c r="D29" s="186"/>
    </row>
    <row r="30" spans="1:11">
      <c r="B30" s="186"/>
      <c r="C30" s="186"/>
      <c r="D30" s="186"/>
    </row>
    <row r="31" spans="1:11">
      <c r="B31" s="186"/>
      <c r="C31" s="186"/>
      <c r="D31" s="186"/>
    </row>
    <row r="32" spans="1:11">
      <c r="B32" s="186"/>
      <c r="C32" s="186"/>
      <c r="D32" s="186"/>
    </row>
    <row r="33" spans="2:4">
      <c r="B33" s="186"/>
      <c r="C33" s="186"/>
      <c r="D33" s="186"/>
    </row>
    <row r="34" spans="2:4">
      <c r="B34" s="186"/>
      <c r="C34" s="186"/>
      <c r="D34" s="186"/>
    </row>
    <row r="35" spans="2:4">
      <c r="B35" s="186"/>
      <c r="C35" s="186"/>
      <c r="D35" s="186"/>
    </row>
    <row r="36" spans="2:4">
      <c r="B36" s="186"/>
      <c r="C36" s="186"/>
      <c r="D36" s="186"/>
    </row>
    <row r="37" spans="2:4">
      <c r="B37" s="186"/>
      <c r="C37" s="186"/>
      <c r="D37" s="186"/>
    </row>
    <row r="38" spans="2:4">
      <c r="B38" s="186"/>
      <c r="C38" s="186"/>
      <c r="D38" s="186"/>
    </row>
    <row r="39" spans="2:4">
      <c r="B39" s="186"/>
      <c r="C39" s="186"/>
      <c r="D39" s="186"/>
    </row>
    <row r="40" spans="2:4">
      <c r="B40" s="186"/>
      <c r="C40" s="186"/>
      <c r="D40" s="186"/>
    </row>
    <row r="41" spans="2:4">
      <c r="B41" s="186"/>
      <c r="C41" s="186"/>
      <c r="D41" s="186"/>
    </row>
    <row r="42" spans="2:4">
      <c r="B42" s="186"/>
      <c r="C42" s="186"/>
      <c r="D42" s="186"/>
    </row>
    <row r="43" spans="2:4">
      <c r="B43" s="186"/>
      <c r="C43" s="186"/>
      <c r="D43" s="186"/>
    </row>
    <row r="44" spans="2:4">
      <c r="B44" s="186"/>
      <c r="C44" s="186"/>
      <c r="D44" s="186"/>
    </row>
    <row r="45" spans="2:4">
      <c r="B45" s="186"/>
      <c r="C45" s="186"/>
      <c r="D45" s="186"/>
    </row>
    <row r="46" spans="2:4">
      <c r="B46" s="186"/>
      <c r="C46" s="186"/>
      <c r="D46" s="186"/>
    </row>
    <row r="47" spans="2:4">
      <c r="B47" s="186"/>
      <c r="C47" s="186"/>
      <c r="D47" s="186"/>
    </row>
    <row r="48" spans="2:4">
      <c r="B48" s="186"/>
      <c r="C48" s="186"/>
      <c r="D48" s="186"/>
    </row>
    <row r="49" spans="2:4">
      <c r="B49" s="186"/>
      <c r="C49" s="186"/>
      <c r="D49" s="186"/>
    </row>
    <row r="50" spans="2:4">
      <c r="B50" s="186"/>
      <c r="C50" s="186"/>
      <c r="D50" s="186"/>
    </row>
    <row r="51" spans="2:4">
      <c r="B51" s="186"/>
      <c r="C51" s="186"/>
      <c r="D51" s="186"/>
    </row>
    <row r="52" spans="2:4">
      <c r="B52" s="186"/>
      <c r="C52" s="186"/>
      <c r="D52" s="186"/>
    </row>
    <row r="53" spans="2:4">
      <c r="B53" s="186"/>
      <c r="C53" s="186"/>
      <c r="D53" s="186"/>
    </row>
    <row r="54" spans="2:4" hidden="1">
      <c r="B54" s="186"/>
      <c r="C54" s="186"/>
      <c r="D54" s="186"/>
    </row>
  </sheetData>
  <sheetProtection algorithmName="SHA-512" hashValue="HaxpYX00SJl7QyKJnpEtg6+G+CRWZSP8YCVi4IuzaMKisDjNqfQ/NqYTgFK+tIPHZgYEFelE/Tkwn6Ri6bJadg==" saltValue="zuLLY8rAjJjmGi+vIkcjCg==" spinCount="100000" sheet="1" formatColumns="0"/>
  <mergeCells count="6">
    <mergeCell ref="G3:I3"/>
    <mergeCell ref="G4:K21"/>
    <mergeCell ref="B4:D4"/>
    <mergeCell ref="C6:D6"/>
    <mergeCell ref="C7:D7"/>
    <mergeCell ref="C8:D8"/>
  </mergeCells>
  <dataValidations count="1">
    <dataValidation type="list" allowBlank="1" showInputMessage="1" showErrorMessage="1" sqref="C15" xr:uid="{0D35FDA1-92C6-4F79-83E7-DE7C6CDD12D0}">
      <formula1>"Yes, No"</formula1>
    </dataValidation>
  </dataValidations>
  <pageMargins left="0.5" right="0.5" top="0.5" bottom="0.5" header="0.3" footer="0.3"/>
  <pageSetup orientation="portrait" r:id="rId1"/>
  <ignoredErrors>
    <ignoredError sqref="C19:C20"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70EE2C09-0B67-4374-99B1-7743BD891EB3}">
          <x14:formula1>
            <xm:f>'Ag Measures Calcs'!$H$69:$H$72</xm:f>
          </x14:formula1>
          <xm:sqref>C12 C14</xm:sqref>
        </x14:dataValidation>
        <x14:dataValidation type="list" allowBlank="1" showInputMessage="1" showErrorMessage="1" xr:uid="{AC476F8A-2724-4F2A-8CAA-0CF8E2DB19E7}">
          <x14:formula1>
            <xm:f>'Ag Measures Calcs'!$T$68:$W$68</xm:f>
          </x14:formula1>
          <xm:sqref>C16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9" ma:contentTypeDescription="Create a new document." ma:contentTypeScope="" ma:versionID="8337ff5e10216785962b073bc0064131">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d085211609b0e51669eb912f5f9ac8e6"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Props1.xml><?xml version="1.0" encoding="utf-8"?>
<ds:datastoreItem xmlns:ds="http://schemas.openxmlformats.org/officeDocument/2006/customXml" ds:itemID="{BB17E4F2-5ECA-41F7-8959-A9A2DFD387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3.xml><?xml version="1.0" encoding="utf-8"?>
<ds:datastoreItem xmlns:ds="http://schemas.openxmlformats.org/officeDocument/2006/customXml" ds:itemID="{37399D27-9BFE-4155-AE52-51AF6A72D0EF}">
  <ds:schemaRefs>
    <ds:schemaRef ds:uri="http://schemas.microsoft.com/office/2006/metadata/properties"/>
    <ds:schemaRef ds:uri="http://schemas.microsoft.com/office/infopath/2007/PartnerControls"/>
    <ds:schemaRef ds:uri="98788742-c24c-455f-83e9-59d89e3de440"/>
    <ds:schemaRef ds:uri="52741100-c965-4fd4-8aa7-2d9d842b1c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vt:i4>
      </vt:variant>
    </vt:vector>
  </HeadingPairs>
  <TitlesOfParts>
    <vt:vector size="23" baseType="lpstr">
      <vt:lpstr>Instructions</vt:lpstr>
      <vt:lpstr>Methodology</vt:lpstr>
      <vt:lpstr>Data Import</vt:lpstr>
      <vt:lpstr>Summary</vt:lpstr>
      <vt:lpstr>Auto Milker Takeoff</vt:lpstr>
      <vt:lpstr>Dairy Scroll Comp</vt:lpstr>
      <vt:lpstr>Livestock Waterer</vt:lpstr>
      <vt:lpstr>VSD Controller</vt:lpstr>
      <vt:lpstr>Hi Eff Vent Fans</vt:lpstr>
      <vt:lpstr>Hi Vol Low Speed Fans</vt:lpstr>
      <vt:lpstr>Heat Reclaimers</vt:lpstr>
      <vt:lpstr>Low Pressure Irrigation</vt:lpstr>
      <vt:lpstr>Dairy Refrig Tune Up</vt:lpstr>
      <vt:lpstr>Engine Block</vt:lpstr>
      <vt:lpstr>Ag Measures Calcs</vt:lpstr>
      <vt:lpstr>Version Log</vt:lpstr>
      <vt:lpstr>Measure Attributes v2</vt:lpstr>
      <vt:lpstr>'Auto Milker Takeoff'!Print_Area</vt:lpstr>
      <vt:lpstr>'Dairy Scroll Comp'!Print_Area</vt:lpstr>
      <vt:lpstr>'Hi Eff Vent Fans'!Print_Area</vt:lpstr>
      <vt:lpstr>'Hi Vol Low Speed Fans'!Print_Area</vt:lpstr>
      <vt:lpstr>'Livestock Waterer'!Print_Area</vt:lpstr>
      <vt:lpstr>'VSD Controller'!Print_Area</vt:lpstr>
    </vt:vector>
  </TitlesOfParts>
  <Manager/>
  <Company>CLEAResult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Conor McGrail</cp:lastModifiedBy>
  <cp:revision/>
  <dcterms:created xsi:type="dcterms:W3CDTF">2014-05-06T17:45:34Z</dcterms:created>
  <dcterms:modified xsi:type="dcterms:W3CDTF">2024-06-21T15:44:42Z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y fmtid="{D5CDD505-2E9C-101B-9397-08002B2CF9AE}" pid="6" name="MediaServiceImageTags">
    <vt:lpwstr/>
  </property>
</Properties>
</file>