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tmp" ContentType="image/p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mc:AlternateContent xmlns:mc="http://schemas.openxmlformats.org/markup-compatibility/2006">
    <mc:Choice Requires="x15">
      <x15ac:absPath xmlns:x15ac="http://schemas.microsoft.com/office/spreadsheetml/2010/11/ac" url="https://clearesult5.sharepoint.com/sites/MidAtlanticEngineering/Shared Documents/Potomac Edison/Phase V/"/>
    </mc:Choice>
  </mc:AlternateContent>
  <xr:revisionPtr revIDLastSave="2" documentId="8_{C19872E3-657E-49A9-9213-42BFFAB480BE}" xr6:coauthVersionLast="45" xr6:coauthVersionMax="46" xr10:uidLastSave="{1A3C3FC1-BB84-4D73-8424-9E8C620EAEBC}"/>
  <workbookProtection workbookAlgorithmName="SHA-512" workbookHashValue="SYsfsy4AyfvKF21bO6rwxN/S3iPg5xgmAc3Lqi2Z+2W/5/kFf1+W4EIjeUf+8iE8cXoQl/D6F6uCnfrmkUccDA==" workbookSaltValue="TW80Ki9ii117jcbiBPg6aQ==" workbookSpinCount="100000" lockStructure="1"/>
  <bookViews>
    <workbookView xWindow="-120" yWindow="-120" windowWidth="29040" windowHeight="15840" tabRatio="756" activeTab="2" xr2:uid="{00000000-000D-0000-FFFF-FFFF00000000}"/>
  </bookViews>
  <sheets>
    <sheet name=" Instructions" sheetId="31" r:id="rId1"/>
    <sheet name="Methodology" sheetId="41" state="hidden" r:id="rId2"/>
    <sheet name="Summary" sheetId="42" r:id="rId3"/>
    <sheet name="Pre Rinse Spray Valves" sheetId="32" r:id="rId4"/>
    <sheet name="Commercial Clothes Washer" sheetId="33" r:id="rId5"/>
    <sheet name="Non Comm Clothes Washer" sheetId="47" r:id="rId6"/>
    <sheet name="Clothes Dryer" sheetId="36" r:id="rId7"/>
    <sheet name="Refrigerator" sheetId="37" r:id="rId8"/>
    <sheet name="Freezer" sheetId="46" r:id="rId9"/>
    <sheet name="Heat Pump Water Heater" sheetId="38" r:id="rId10"/>
    <sheet name="Water Cooler" sheetId="45" r:id="rId11"/>
    <sheet name="Dehumidifier " sheetId="44" r:id="rId12"/>
    <sheet name="Lookup Tables" sheetId="34" state="hidden" r:id="rId13"/>
    <sheet name="Version Log" sheetId="40" state="hidden" r:id="rId14"/>
  </sheets>
  <externalReferences>
    <externalReference r:id="rId15"/>
    <externalReference r:id="rId16"/>
  </externalReferences>
  <definedNames>
    <definedName name="ACC_Cost" localSheetId="13">'[1]HVAC Equipment Lookups'!$S$13:$U$17</definedName>
    <definedName name="ACC_Cost">'[2]HVAC Equipment Lookups'!$S$13:$U$17</definedName>
    <definedName name="ACC_FL" localSheetId="13">'[1]HVAC Equipment Lookups'!$S$12:$U$12</definedName>
    <definedName name="ACC_FL">'[2]HVAC Equipment Lookups'!$S$12:$U$12</definedName>
    <definedName name="ACC_size" localSheetId="13">'[1]HVAC Equipment Lookups'!$R$13:$R$17</definedName>
    <definedName name="ACC_size">'[2]HVAC Equipment Lookups'!$R$13:$R$17</definedName>
    <definedName name="BuildingTypes" localSheetId="13">'[1]HVAC Lookups'!$H$4:$H$40</definedName>
    <definedName name="BuildingTypes">'[2]HVAC Lookups'!$H$4:$H$40</definedName>
    <definedName name="CapacityUnits" localSheetId="13">'[1]HVAC Lookups'!$B$12:$B$13</definedName>
    <definedName name="CapacityUnits">'[2]HVAC Lookups'!$B$12:$B$13</definedName>
    <definedName name="Centrifugal_Cost" localSheetId="13">'[1]HVAC Equipment Lookups'!$AC$13:$AE$17</definedName>
    <definedName name="Centrifugal_Cost">'[2]HVAC Equipment Lookups'!$AC$13:$AE$17</definedName>
    <definedName name="Centrifugal_FL" localSheetId="13">'[1]HVAC Equipment Lookups'!$AC$12:$AE$12</definedName>
    <definedName name="Centrifugal_FL">'[2]HVAC Equipment Lookups'!$AC$12:$AE$12</definedName>
    <definedName name="Centrifugal_size" localSheetId="13">'[1]HVAC Equipment Lookups'!$AB$13:$AB$17</definedName>
    <definedName name="Centrifugal_size">'[2]HVAC Equipment Lookups'!$AB$13:$AB$17</definedName>
    <definedName name="CF" localSheetId="13">'[1]VFD Calculations'!$C$8</definedName>
    <definedName name="CF">'[2]VFD Calculations'!$C$8</definedName>
    <definedName name="DMS_Cost" localSheetId="13">'[1]HVAC Equipment Lookups'!$V$45:$Y$48</definedName>
    <definedName name="DMS_Cost">'[2]HVAC Equipment Lookups'!$V$45:$Y$48</definedName>
    <definedName name="DMS_PL" localSheetId="13">'[1]HVAC Equipment Lookups'!$U$45:$U$48</definedName>
    <definedName name="DMS_PL">'[2]HVAC Equipment Lookups'!$U$45:$U$48</definedName>
    <definedName name="DMS_size" localSheetId="13">'[1]HVAC Equipment Lookups'!$V$44:$Y$44</definedName>
    <definedName name="DMS_size">'[2]HVAC Equipment Lookups'!$V$44:$Y$44</definedName>
    <definedName name="DSF" localSheetId="13">'[1]VFD Calculations'!$G$4:$G$6</definedName>
    <definedName name="DSF">'[2]VFD Calculations'!$G$4:$G$6</definedName>
    <definedName name="EfficiencyUnits" localSheetId="13">'[1]HVAC Lookups'!$B$8:$B$9</definedName>
    <definedName name="EfficiencyUnits">'[2]HVAC Lookups'!$B$8:$B$9</definedName>
    <definedName name="EFLHc" localSheetId="13">'[1]HVAC Lookups'!$J$4:$J$40</definedName>
    <definedName name="EFLHc">'[2]HVAC Lookups'!$J$4:$J$40</definedName>
    <definedName name="EFLHchiller" localSheetId="13">'[1]HVAC Lookups'!$L$4:$L$40</definedName>
    <definedName name="EFLHchiller">'[2]HVAC Lookups'!$L$4:$L$40</definedName>
    <definedName name="EFLHh" localSheetId="13">'[1]HVAC Lookups'!$K$4:$K$40</definedName>
    <definedName name="EFLHh">'[2]HVAC Lookups'!$K$4:$K$40</definedName>
    <definedName name="EquipmentType" localSheetId="13">'[1]HVAC Lookups'!$D$3:$D$17</definedName>
    <definedName name="EquipmentType">'[2]HVAC Lookups'!$D$3:$D$17</definedName>
    <definedName name="ESF" localSheetId="13">'[1]VFD Calculations'!$F$4:$F$6</definedName>
    <definedName name="ESF">'[2]VFD Calculations'!$F$4:$F$6</definedName>
    <definedName name="HeatingType" localSheetId="13">'[1]HVAC Lookups'!$F$48:$F$49</definedName>
    <definedName name="HeatingType">'[2]HVAC Lookups'!$F$48:$F$49</definedName>
    <definedName name="Hours" localSheetId="13">'[1]VFD Calculations'!$D$43:$F$79</definedName>
    <definedName name="Hours">'[2]VFD Calculations'!$D$43:$F$79</definedName>
    <definedName name="incentives" localSheetId="13">'[1]VFD Calculations'!$I$43:$I$58</definedName>
    <definedName name="incentives">'[2]VFD Calculations'!$I$43:$I$58</definedName>
    <definedName name="installation" localSheetId="13">'[1]Smart Thermostat Lookups'!$E$12:$E$15</definedName>
    <definedName name="installation">'[2]Smart Thermostat Lookups'!$E$12:$E$15</definedName>
    <definedName name="LF" localSheetId="13">'[1]VFD Calculations'!$C$7</definedName>
    <definedName name="LF">'[2]VFD Calculations'!$C$7</definedName>
    <definedName name="MaufYear" localSheetId="13">'[1]HVAC Lookups'!#REF!</definedName>
    <definedName name="MaufYear">'[2]HVAC Lookups'!#REF!</definedName>
    <definedName name="motorsizes" localSheetId="13">'[1]VFD Calculations'!$H$43:$H$58</definedName>
    <definedName name="motorsizes">'[2]VFD Calculations'!$H$43:$H$58</definedName>
    <definedName name="nobypass" localSheetId="13">'[1]VFD Calculations'!$N$43:$N$58</definedName>
    <definedName name="nobypass">'[2]VFD Calculations'!$N$43:$N$58</definedName>
    <definedName name="PostControlTypes" localSheetId="13">'[1]VFD Calculations'!$B$23:$B$24</definedName>
    <definedName name="PostControlTypes">'[2]VFD Calculations'!$B$23:$B$24</definedName>
    <definedName name="PreControlTypes" localSheetId="13">'[1]VFD Calculations'!$B$14:$B$22</definedName>
    <definedName name="PreControlTypes">'[2]VFD Calculations'!$B$14:$B$22</definedName>
    <definedName name="ReplacementType" localSheetId="13">'[1]HVAC Lookups'!$B$3:$B$5</definedName>
    <definedName name="ReplacementType">'[2]HVAC Lookups'!$B$3:$B$5</definedName>
    <definedName name="Scroll_Cost" localSheetId="13">'[1]HVAC Equipment Lookups'!$X$13:$AA$16</definedName>
    <definedName name="Scroll_Cost">'[2]HVAC Equipment Lookups'!$X$13:$AA$16</definedName>
    <definedName name="Scroll_FL" localSheetId="13">'[1]HVAC Equipment Lookups'!$X$12:$AA$12</definedName>
    <definedName name="Scroll_FL">'[2]HVAC Equipment Lookups'!$X$12:$AA$12</definedName>
    <definedName name="Scroll_size" localSheetId="13">'[1]HVAC Equipment Lookups'!$W$13:$W$16</definedName>
    <definedName name="Scroll_size">'[2]HVAC Equipment Lookups'!$W$13:$W$16</definedName>
    <definedName name="StatCost" localSheetId="13">'[1]Smart Thermostat Lookups'!$F$12:$F$15</definedName>
    <definedName name="StatCost">'[2]Smart Thermostat Lookups'!$F$12:$F$15</definedName>
    <definedName name="TerminalMin" localSheetId="13">'[1]HVAC Equipment Lookups'!$M$68:$M$70</definedName>
    <definedName name="TerminalMin">'[2]HVAC Equipment Lookups'!$M$68:$M$70</definedName>
    <definedName name="VFDapps" localSheetId="13">'[1]VFD Calculations'!$D$42:$F$42</definedName>
    <definedName name="VFDapps">'[2]VFD Calculations'!$D$42:$F$42</definedName>
    <definedName name="withbypass" localSheetId="13">'[1]VFD Calculations'!$M$43:$M$58</definedName>
    <definedName name="withbypass">'[2]VFD Calculations'!$M$43:$M$58</definedName>
    <definedName name="YN" localSheetId="13">'[1]VFD Calculations'!$P$43:$P$45</definedName>
    <definedName name="YN">'[2]VFD Calculations'!$P$43:$P$45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84" i="34" l="1"/>
  <c r="D185" i="34"/>
  <c r="D186" i="34"/>
  <c r="D187" i="34"/>
  <c r="D188" i="34"/>
  <c r="D189" i="34"/>
  <c r="D190" i="34"/>
  <c r="D191" i="34"/>
  <c r="D192" i="34"/>
  <c r="D183" i="34"/>
  <c r="J184" i="34"/>
  <c r="J185" i="34"/>
  <c r="J186" i="34"/>
  <c r="J187" i="34"/>
  <c r="J188" i="34"/>
  <c r="J189" i="34"/>
  <c r="J190" i="34"/>
  <c r="J191" i="34"/>
  <c r="J192" i="34"/>
  <c r="J183" i="34"/>
  <c r="P184" i="34"/>
  <c r="P185" i="34"/>
  <c r="P186" i="34"/>
  <c r="P187" i="34"/>
  <c r="P188" i="34"/>
  <c r="P189" i="34"/>
  <c r="P190" i="34"/>
  <c r="P191" i="34"/>
  <c r="P192" i="34"/>
  <c r="P183" i="34"/>
  <c r="AB184" i="34"/>
  <c r="AB185" i="34"/>
  <c r="AB186" i="34"/>
  <c r="AB187" i="34"/>
  <c r="AB188" i="34"/>
  <c r="AB189" i="34"/>
  <c r="AB190" i="34"/>
  <c r="AB191" i="34"/>
  <c r="AB192" i="34"/>
  <c r="AB183" i="34"/>
  <c r="AB169" i="34"/>
  <c r="AB170" i="34"/>
  <c r="AB171" i="34"/>
  <c r="AB172" i="34"/>
  <c r="AB173" i="34"/>
  <c r="AB174" i="34"/>
  <c r="AB175" i="34"/>
  <c r="AB176" i="34"/>
  <c r="AB177" i="34"/>
  <c r="AB168" i="34"/>
  <c r="V169" i="34"/>
  <c r="V170" i="34"/>
  <c r="V171" i="34"/>
  <c r="V172" i="34"/>
  <c r="V173" i="34"/>
  <c r="V174" i="34"/>
  <c r="V175" i="34"/>
  <c r="V176" i="34"/>
  <c r="V177" i="34"/>
  <c r="V168" i="34"/>
  <c r="P169" i="34"/>
  <c r="P170" i="34"/>
  <c r="P171" i="34"/>
  <c r="P172" i="34"/>
  <c r="P173" i="34"/>
  <c r="P174" i="34"/>
  <c r="P175" i="34"/>
  <c r="P176" i="34"/>
  <c r="P177" i="34"/>
  <c r="P168" i="34"/>
  <c r="J169" i="34"/>
  <c r="J170" i="34"/>
  <c r="J171" i="34"/>
  <c r="J172" i="34"/>
  <c r="J173" i="34"/>
  <c r="J174" i="34"/>
  <c r="J175" i="34"/>
  <c r="J176" i="34"/>
  <c r="J177" i="34"/>
  <c r="J168" i="34"/>
  <c r="D169" i="34"/>
  <c r="D170" i="34"/>
  <c r="D171" i="34"/>
  <c r="D172" i="34"/>
  <c r="D173" i="34"/>
  <c r="D174" i="34"/>
  <c r="D175" i="34"/>
  <c r="D176" i="34"/>
  <c r="D177" i="34"/>
  <c r="D168" i="34"/>
  <c r="E168" i="34" s="1"/>
  <c r="C14" i="38"/>
  <c r="F13" i="42"/>
  <c r="F12" i="42"/>
  <c r="J2" i="42"/>
  <c r="J3" i="42"/>
  <c r="C63" i="34"/>
  <c r="D63" i="34"/>
  <c r="I63" i="34" s="1"/>
  <c r="E63" i="34"/>
  <c r="F63" i="34"/>
  <c r="G63" i="34"/>
  <c r="H63" i="34"/>
  <c r="C64" i="34"/>
  <c r="D64" i="34"/>
  <c r="I64" i="34" s="1"/>
  <c r="E64" i="34"/>
  <c r="F64" i="34"/>
  <c r="G64" i="34"/>
  <c r="H64" i="34"/>
  <c r="C65" i="34"/>
  <c r="Q65" i="34" s="1"/>
  <c r="L16" i="47" s="1"/>
  <c r="D65" i="34"/>
  <c r="E65" i="34"/>
  <c r="F65" i="34"/>
  <c r="G65" i="34"/>
  <c r="H65" i="34"/>
  <c r="C66" i="34"/>
  <c r="D66" i="34"/>
  <c r="I66" i="34" s="1"/>
  <c r="E66" i="34"/>
  <c r="F66" i="34"/>
  <c r="G66" i="34"/>
  <c r="H66" i="34"/>
  <c r="C67" i="34"/>
  <c r="D67" i="34"/>
  <c r="I67" i="34" s="1"/>
  <c r="E67" i="34"/>
  <c r="F67" i="34"/>
  <c r="G67" i="34"/>
  <c r="H67" i="34"/>
  <c r="C68" i="34"/>
  <c r="D68" i="34"/>
  <c r="I68" i="34" s="1"/>
  <c r="E68" i="34"/>
  <c r="F68" i="34"/>
  <c r="G68" i="34"/>
  <c r="H68" i="34"/>
  <c r="C69" i="34"/>
  <c r="Q69" i="34" s="1"/>
  <c r="L20" i="47" s="1"/>
  <c r="D69" i="34"/>
  <c r="I69" i="34" s="1"/>
  <c r="E69" i="34"/>
  <c r="F69" i="34"/>
  <c r="G69" i="34"/>
  <c r="H69" i="34"/>
  <c r="C70" i="34"/>
  <c r="D70" i="34"/>
  <c r="I70" i="34" s="1"/>
  <c r="E70" i="34"/>
  <c r="F70" i="34"/>
  <c r="G70" i="34"/>
  <c r="H70" i="34"/>
  <c r="C71" i="34"/>
  <c r="D71" i="34"/>
  <c r="I71" i="34" s="1"/>
  <c r="E71" i="34"/>
  <c r="F71" i="34"/>
  <c r="G71" i="34"/>
  <c r="H71" i="34"/>
  <c r="H61" i="34"/>
  <c r="H62" i="34"/>
  <c r="G62" i="34"/>
  <c r="F62" i="34"/>
  <c r="E62" i="34"/>
  <c r="D62" i="34"/>
  <c r="C62" i="34"/>
  <c r="Q62" i="34" s="1"/>
  <c r="L13" i="47" s="1"/>
  <c r="D7" i="47"/>
  <c r="D6" i="47"/>
  <c r="D5" i="47"/>
  <c r="Q64" i="34"/>
  <c r="L15" i="47" s="1"/>
  <c r="Q68" i="34"/>
  <c r="L19" i="47" s="1"/>
  <c r="I65" i="34"/>
  <c r="Q66" i="34"/>
  <c r="L17" i="47" s="1"/>
  <c r="Q70" i="34"/>
  <c r="L21" i="47" s="1"/>
  <c r="K69" i="34" l="1"/>
  <c r="K65" i="34"/>
  <c r="I62" i="34"/>
  <c r="Q71" i="34"/>
  <c r="L22" i="47" s="1"/>
  <c r="Q67" i="34"/>
  <c r="L18" i="47" s="1"/>
  <c r="Q63" i="34"/>
  <c r="L14" i="47" s="1"/>
  <c r="J62" i="34"/>
  <c r="J70" i="34"/>
  <c r="L66" i="34"/>
  <c r="L62" i="34"/>
  <c r="L68" i="34"/>
  <c r="L64" i="34"/>
  <c r="L71" i="34"/>
  <c r="L67" i="34"/>
  <c r="L63" i="34"/>
  <c r="K62" i="34"/>
  <c r="K68" i="34"/>
  <c r="K64" i="34"/>
  <c r="J66" i="34"/>
  <c r="L70" i="34"/>
  <c r="J69" i="34"/>
  <c r="J65" i="34"/>
  <c r="K71" i="34"/>
  <c r="K67" i="34"/>
  <c r="K63" i="34"/>
  <c r="L69" i="34"/>
  <c r="O69" i="34" s="1"/>
  <c r="P69" i="34" s="1"/>
  <c r="L65" i="34"/>
  <c r="O65" i="34" s="1"/>
  <c r="P65" i="34" s="1"/>
  <c r="J68" i="34"/>
  <c r="J64" i="34"/>
  <c r="K70" i="34"/>
  <c r="K66" i="34"/>
  <c r="J71" i="34"/>
  <c r="J67" i="34"/>
  <c r="J63" i="34"/>
  <c r="K31" i="34"/>
  <c r="J31" i="34"/>
  <c r="L7" i="47" l="1"/>
  <c r="I13" i="42" s="1"/>
  <c r="M67" i="34"/>
  <c r="M64" i="34"/>
  <c r="N64" i="34" s="1"/>
  <c r="J15" i="47" s="1"/>
  <c r="M69" i="34"/>
  <c r="O70" i="34"/>
  <c r="P70" i="34" s="1"/>
  <c r="O66" i="34"/>
  <c r="P66" i="34" s="1"/>
  <c r="M71" i="34"/>
  <c r="N71" i="34" s="1"/>
  <c r="J22" i="47" s="1"/>
  <c r="M68" i="34"/>
  <c r="O64" i="34"/>
  <c r="P64" i="34" s="1"/>
  <c r="M70" i="34"/>
  <c r="O71" i="34"/>
  <c r="P71" i="34" s="1"/>
  <c r="M66" i="34"/>
  <c r="O63" i="34"/>
  <c r="P63" i="34" s="1"/>
  <c r="O68" i="34"/>
  <c r="P68" i="34" s="1"/>
  <c r="M63" i="34"/>
  <c r="N63" i="34" s="1"/>
  <c r="J14" i="47" s="1"/>
  <c r="M65" i="34"/>
  <c r="O67" i="34"/>
  <c r="P67" i="34" s="1"/>
  <c r="M62" i="34"/>
  <c r="O62" i="34"/>
  <c r="P62" i="34" s="1"/>
  <c r="N69" i="34"/>
  <c r="J20" i="47" s="1"/>
  <c r="K20" i="47"/>
  <c r="K22" i="47"/>
  <c r="N68" i="34"/>
  <c r="J19" i="47" s="1"/>
  <c r="K19" i="47"/>
  <c r="N70" i="34"/>
  <c r="J21" i="47" s="1"/>
  <c r="K21" i="47"/>
  <c r="N66" i="34"/>
  <c r="J17" i="47" s="1"/>
  <c r="K17" i="47"/>
  <c r="N67" i="34"/>
  <c r="J18" i="47" s="1"/>
  <c r="K18" i="47"/>
  <c r="N65" i="34"/>
  <c r="J16" i="47" s="1"/>
  <c r="K16" i="47"/>
  <c r="H36" i="34"/>
  <c r="H37" i="34"/>
  <c r="H38" i="34"/>
  <c r="H39" i="34"/>
  <c r="H40" i="34"/>
  <c r="H41" i="34"/>
  <c r="H42" i="34"/>
  <c r="H43" i="34"/>
  <c r="H44" i="34"/>
  <c r="H35" i="34"/>
  <c r="G36" i="34"/>
  <c r="G37" i="34"/>
  <c r="G38" i="34"/>
  <c r="G39" i="34"/>
  <c r="G40" i="34"/>
  <c r="G41" i="34"/>
  <c r="G42" i="34"/>
  <c r="G43" i="34"/>
  <c r="G44" i="34"/>
  <c r="G35" i="34"/>
  <c r="F36" i="34"/>
  <c r="F37" i="34"/>
  <c r="F38" i="34"/>
  <c r="F39" i="34"/>
  <c r="F40" i="34"/>
  <c r="F41" i="34"/>
  <c r="F42" i="34"/>
  <c r="F43" i="34"/>
  <c r="F44" i="34"/>
  <c r="F35" i="34"/>
  <c r="E36" i="34"/>
  <c r="E37" i="34"/>
  <c r="E38" i="34"/>
  <c r="E39" i="34"/>
  <c r="E40" i="34"/>
  <c r="E41" i="34"/>
  <c r="E42" i="34"/>
  <c r="E43" i="34"/>
  <c r="E44" i="34"/>
  <c r="E35" i="34"/>
  <c r="D36" i="34"/>
  <c r="D37" i="34"/>
  <c r="D38" i="34"/>
  <c r="D39" i="34"/>
  <c r="D40" i="34"/>
  <c r="D41" i="34"/>
  <c r="D42" i="34"/>
  <c r="D43" i="34"/>
  <c r="D44" i="34"/>
  <c r="D35" i="34"/>
  <c r="C36" i="34"/>
  <c r="R36" i="34" s="1"/>
  <c r="L14" i="33" s="1"/>
  <c r="C37" i="34"/>
  <c r="R37" i="34" s="1"/>
  <c r="L15" i="33" s="1"/>
  <c r="C38" i="34"/>
  <c r="R38" i="34" s="1"/>
  <c r="L16" i="33" s="1"/>
  <c r="C39" i="34"/>
  <c r="R39" i="34" s="1"/>
  <c r="L17" i="33" s="1"/>
  <c r="C40" i="34"/>
  <c r="R40" i="34" s="1"/>
  <c r="L18" i="33" s="1"/>
  <c r="C41" i="34"/>
  <c r="R41" i="34" s="1"/>
  <c r="L19" i="33" s="1"/>
  <c r="C42" i="34"/>
  <c r="R42" i="34" s="1"/>
  <c r="L20" i="33" s="1"/>
  <c r="C43" i="34"/>
  <c r="R43" i="34" s="1"/>
  <c r="L21" i="33" s="1"/>
  <c r="C44" i="34"/>
  <c r="R44" i="34" s="1"/>
  <c r="L22" i="33" s="1"/>
  <c r="C35" i="34"/>
  <c r="F124" i="34"/>
  <c r="D5" i="34"/>
  <c r="F5" i="34" s="1"/>
  <c r="I15" i="37"/>
  <c r="K13" i="47" l="1"/>
  <c r="K7" i="47"/>
  <c r="K15" i="47"/>
  <c r="K14" i="47"/>
  <c r="N62" i="34"/>
  <c r="E5" i="34"/>
  <c r="L44" i="34"/>
  <c r="L43" i="34"/>
  <c r="L42" i="34"/>
  <c r="L41" i="34"/>
  <c r="L40" i="34"/>
  <c r="L39" i="34"/>
  <c r="L38" i="34"/>
  <c r="L37" i="34"/>
  <c r="L36" i="34"/>
  <c r="K44" i="34"/>
  <c r="K43" i="34"/>
  <c r="K42" i="34"/>
  <c r="K41" i="34"/>
  <c r="K40" i="34"/>
  <c r="K39" i="34"/>
  <c r="K38" i="34"/>
  <c r="K37" i="34"/>
  <c r="K36" i="34"/>
  <c r="J44" i="34"/>
  <c r="N44" i="34" s="1"/>
  <c r="Q44" i="34" s="1"/>
  <c r="J43" i="34"/>
  <c r="J42" i="34"/>
  <c r="J41" i="34"/>
  <c r="J40" i="34"/>
  <c r="J39" i="34"/>
  <c r="J38" i="34"/>
  <c r="J37" i="34"/>
  <c r="J36" i="34"/>
  <c r="R35" i="34"/>
  <c r="L13" i="33" s="1"/>
  <c r="L7" i="33" s="1"/>
  <c r="I12" i="42" s="1"/>
  <c r="K35" i="34"/>
  <c r="J35" i="34"/>
  <c r="M44" i="34"/>
  <c r="M43" i="34"/>
  <c r="M42" i="34"/>
  <c r="M41" i="34"/>
  <c r="M40" i="34"/>
  <c r="M39" i="34"/>
  <c r="M38" i="34"/>
  <c r="M37" i="34"/>
  <c r="M36" i="34"/>
  <c r="M31" i="34"/>
  <c r="L31" i="34"/>
  <c r="M35" i="34"/>
  <c r="L35" i="34"/>
  <c r="L197" i="34"/>
  <c r="L198" i="34"/>
  <c r="L199" i="34"/>
  <c r="L200" i="34"/>
  <c r="L201" i="34"/>
  <c r="L202" i="34"/>
  <c r="L203" i="34"/>
  <c r="L204" i="34"/>
  <c r="L205" i="34"/>
  <c r="K196" i="34"/>
  <c r="M196" i="34" s="1"/>
  <c r="L196" i="34"/>
  <c r="K197" i="34"/>
  <c r="K198" i="34"/>
  <c r="K199" i="34"/>
  <c r="K200" i="34"/>
  <c r="K201" i="34"/>
  <c r="K202" i="34"/>
  <c r="K203" i="34"/>
  <c r="K204" i="34"/>
  <c r="K205" i="34"/>
  <c r="F197" i="34"/>
  <c r="F198" i="34"/>
  <c r="F199" i="34"/>
  <c r="F200" i="34"/>
  <c r="F201" i="34"/>
  <c r="F202" i="34"/>
  <c r="F203" i="34"/>
  <c r="F204" i="34"/>
  <c r="F205" i="34"/>
  <c r="E197" i="34"/>
  <c r="G197" i="34" s="1"/>
  <c r="E198" i="34"/>
  <c r="G198" i="34" s="1"/>
  <c r="E199" i="34"/>
  <c r="G199" i="34" s="1"/>
  <c r="E200" i="34"/>
  <c r="G200" i="34" s="1"/>
  <c r="E201" i="34"/>
  <c r="G201" i="34" s="1"/>
  <c r="E202" i="34"/>
  <c r="G202" i="34" s="1"/>
  <c r="E203" i="34"/>
  <c r="G203" i="34" s="1"/>
  <c r="E204" i="34"/>
  <c r="E205" i="34"/>
  <c r="G205" i="34" s="1"/>
  <c r="E196" i="34"/>
  <c r="F196" i="34"/>
  <c r="F15" i="42"/>
  <c r="AD184" i="34"/>
  <c r="AC185" i="34"/>
  <c r="AD186" i="34"/>
  <c r="AD187" i="34"/>
  <c r="AD188" i="34"/>
  <c r="AE189" i="34"/>
  <c r="AE190" i="34"/>
  <c r="AC191" i="34"/>
  <c r="AC183" i="34"/>
  <c r="V184" i="34"/>
  <c r="Y184" i="34" s="1"/>
  <c r="V185" i="34"/>
  <c r="X185" i="34" s="1"/>
  <c r="V186" i="34"/>
  <c r="W186" i="34" s="1"/>
  <c r="V187" i="34"/>
  <c r="X187" i="34" s="1"/>
  <c r="V188" i="34"/>
  <c r="X188" i="34" s="1"/>
  <c r="V189" i="34"/>
  <c r="X189" i="34" s="1"/>
  <c r="V190" i="34"/>
  <c r="X190" i="34" s="1"/>
  <c r="V191" i="34"/>
  <c r="W191" i="34" s="1"/>
  <c r="V192" i="34"/>
  <c r="V183" i="34"/>
  <c r="Y183" i="34" s="1"/>
  <c r="Q184" i="34"/>
  <c r="S185" i="34"/>
  <c r="Q186" i="34"/>
  <c r="Q187" i="34"/>
  <c r="Q188" i="34"/>
  <c r="R189" i="34"/>
  <c r="R190" i="34"/>
  <c r="S191" i="34"/>
  <c r="Q192" i="34"/>
  <c r="R183" i="34"/>
  <c r="L183" i="34"/>
  <c r="L184" i="34"/>
  <c r="M185" i="34"/>
  <c r="K186" i="34"/>
  <c r="M187" i="34"/>
  <c r="L189" i="34"/>
  <c r="L190" i="34"/>
  <c r="K191" i="34"/>
  <c r="L192" i="34"/>
  <c r="F184" i="34"/>
  <c r="G185" i="34"/>
  <c r="G186" i="34"/>
  <c r="F187" i="34"/>
  <c r="E188" i="34"/>
  <c r="F189" i="34"/>
  <c r="F190" i="34"/>
  <c r="G191" i="34"/>
  <c r="F192" i="34"/>
  <c r="X168" i="34"/>
  <c r="AD168" i="34"/>
  <c r="AD169" i="34"/>
  <c r="AE170" i="34"/>
  <c r="AE171" i="34"/>
  <c r="AC173" i="34"/>
  <c r="AD174" i="34"/>
  <c r="AE175" i="34"/>
  <c r="AE176" i="34"/>
  <c r="AE177" i="34"/>
  <c r="Y169" i="34"/>
  <c r="W170" i="34"/>
  <c r="W171" i="34"/>
  <c r="X172" i="34"/>
  <c r="W173" i="34"/>
  <c r="Y174" i="34"/>
  <c r="X175" i="34"/>
  <c r="Y176" i="34"/>
  <c r="Y177" i="34"/>
  <c r="Q169" i="34"/>
  <c r="R170" i="34"/>
  <c r="R171" i="34"/>
  <c r="Q172" i="34"/>
  <c r="R173" i="34"/>
  <c r="R174" i="34"/>
  <c r="S175" i="34"/>
  <c r="S176" i="34"/>
  <c r="Q177" i="34"/>
  <c r="R168" i="34"/>
  <c r="K169" i="34"/>
  <c r="K170" i="34"/>
  <c r="K171" i="34"/>
  <c r="L172" i="34"/>
  <c r="K173" i="34"/>
  <c r="L174" i="34"/>
  <c r="M175" i="34"/>
  <c r="L176" i="34"/>
  <c r="M177" i="34"/>
  <c r="M168" i="34"/>
  <c r="F169" i="34"/>
  <c r="C9" i="46"/>
  <c r="C8" i="46"/>
  <c r="C7" i="46"/>
  <c r="C15" i="45"/>
  <c r="G18" i="42" s="1"/>
  <c r="C14" i="45"/>
  <c r="H18" i="42" s="1"/>
  <c r="F19" i="42"/>
  <c r="C16" i="45"/>
  <c r="I18" i="42" s="1"/>
  <c r="F18" i="42"/>
  <c r="C9" i="45"/>
  <c r="C8" i="45"/>
  <c r="C7" i="45"/>
  <c r="H13" i="42" l="1"/>
  <c r="J13" i="47"/>
  <c r="J7" i="47"/>
  <c r="M200" i="34"/>
  <c r="N39" i="34"/>
  <c r="Q39" i="34" s="1"/>
  <c r="I39" i="34" s="1"/>
  <c r="J17" i="33" s="1"/>
  <c r="M198" i="34"/>
  <c r="O36" i="34"/>
  <c r="M199" i="34"/>
  <c r="M197" i="34"/>
  <c r="O40" i="34"/>
  <c r="O44" i="34"/>
  <c r="S39" i="34"/>
  <c r="O39" i="34"/>
  <c r="S43" i="34"/>
  <c r="O43" i="34"/>
  <c r="P37" i="34"/>
  <c r="T37" i="34"/>
  <c r="P41" i="34"/>
  <c r="T41" i="34"/>
  <c r="S36" i="34"/>
  <c r="N36" i="34"/>
  <c r="S40" i="34"/>
  <c r="N40" i="34"/>
  <c r="Q40" i="34" s="1"/>
  <c r="S44" i="34"/>
  <c r="N43" i="34"/>
  <c r="Q43" i="34" s="1"/>
  <c r="P38" i="34"/>
  <c r="T38" i="34"/>
  <c r="P42" i="34"/>
  <c r="T42" i="34"/>
  <c r="O35" i="34"/>
  <c r="N35" i="34"/>
  <c r="S35" i="34"/>
  <c r="S37" i="34"/>
  <c r="N37" i="34"/>
  <c r="Q37" i="34" s="1"/>
  <c r="O37" i="34"/>
  <c r="S41" i="34"/>
  <c r="O41" i="34"/>
  <c r="N41" i="34"/>
  <c r="Q41" i="34" s="1"/>
  <c r="P39" i="34"/>
  <c r="T39" i="34"/>
  <c r="P43" i="34"/>
  <c r="T43" i="34"/>
  <c r="I44" i="34"/>
  <c r="J22" i="33" s="1"/>
  <c r="K22" i="33"/>
  <c r="S38" i="34"/>
  <c r="N38" i="34"/>
  <c r="Q38" i="34" s="1"/>
  <c r="O38" i="34"/>
  <c r="S42" i="34"/>
  <c r="N42" i="34"/>
  <c r="Q42" i="34" s="1"/>
  <c r="O42" i="34"/>
  <c r="P36" i="34"/>
  <c r="T36" i="34"/>
  <c r="P40" i="34"/>
  <c r="T40" i="34"/>
  <c r="P44" i="34"/>
  <c r="T44" i="34"/>
  <c r="P35" i="34"/>
  <c r="T35" i="34"/>
  <c r="K185" i="34"/>
  <c r="K188" i="34"/>
  <c r="M188" i="34" s="1"/>
  <c r="G196" i="34"/>
  <c r="E170" i="34"/>
  <c r="K190" i="34"/>
  <c r="Q168" i="34"/>
  <c r="L168" i="34"/>
  <c r="S168" i="34"/>
  <c r="Y168" i="34"/>
  <c r="G190" i="34"/>
  <c r="E183" i="34"/>
  <c r="K168" i="34"/>
  <c r="W176" i="34"/>
  <c r="K187" i="34"/>
  <c r="K184" i="34"/>
  <c r="R184" i="34"/>
  <c r="M201" i="34"/>
  <c r="E171" i="34"/>
  <c r="R192" i="34"/>
  <c r="AC172" i="34"/>
  <c r="AE187" i="34"/>
  <c r="W192" i="34"/>
  <c r="L185" i="34"/>
  <c r="W185" i="34"/>
  <c r="S184" i="34"/>
  <c r="X184" i="34"/>
  <c r="K177" i="34"/>
  <c r="AD173" i="34"/>
  <c r="E190" i="34"/>
  <c r="G184" i="34"/>
  <c r="Y187" i="34"/>
  <c r="AD172" i="34"/>
  <c r="E185" i="34"/>
  <c r="M192" i="34"/>
  <c r="Y186" i="34"/>
  <c r="AD171" i="34"/>
  <c r="F188" i="34"/>
  <c r="AC188" i="34"/>
  <c r="S174" i="34"/>
  <c r="Y185" i="34"/>
  <c r="L173" i="34"/>
  <c r="Q176" i="34"/>
  <c r="F185" i="34"/>
  <c r="L188" i="34"/>
  <c r="AD185" i="34"/>
  <c r="Y175" i="34"/>
  <c r="M184" i="34"/>
  <c r="AE188" i="34"/>
  <c r="L171" i="34"/>
  <c r="S192" i="34"/>
  <c r="L170" i="34"/>
  <c r="AE174" i="34"/>
  <c r="S190" i="34"/>
  <c r="X173" i="34"/>
  <c r="X192" i="34"/>
  <c r="M171" i="34"/>
  <c r="S186" i="34"/>
  <c r="Y173" i="34"/>
  <c r="AE186" i="34"/>
  <c r="K175" i="34"/>
  <c r="Q170" i="34"/>
  <c r="AC177" i="34"/>
  <c r="AD170" i="34"/>
  <c r="E187" i="34"/>
  <c r="L187" i="34"/>
  <c r="R185" i="34"/>
  <c r="W184" i="34"/>
  <c r="AC190" i="34"/>
  <c r="M176" i="34"/>
  <c r="S171" i="34"/>
  <c r="Y172" i="34"/>
  <c r="AE173" i="34"/>
  <c r="G189" i="34"/>
  <c r="M190" i="34"/>
  <c r="AE185" i="34"/>
  <c r="Q171" i="34"/>
  <c r="S170" i="34"/>
  <c r="G188" i="34"/>
  <c r="Y191" i="34"/>
  <c r="AE184" i="34"/>
  <c r="R187" i="34"/>
  <c r="R172" i="34"/>
  <c r="AC171" i="34"/>
  <c r="X191" i="34"/>
  <c r="M174" i="34"/>
  <c r="S177" i="34"/>
  <c r="S169" i="34"/>
  <c r="Y170" i="34"/>
  <c r="G187" i="34"/>
  <c r="S189" i="34"/>
  <c r="Y190" i="34"/>
  <c r="AE191" i="34"/>
  <c r="S172" i="34"/>
  <c r="AC170" i="34"/>
  <c r="F191" i="34"/>
  <c r="X186" i="34"/>
  <c r="AD191" i="34"/>
  <c r="M173" i="34"/>
  <c r="S188" i="34"/>
  <c r="Y189" i="34"/>
  <c r="M191" i="34"/>
  <c r="R169" i="34"/>
  <c r="AC169" i="34"/>
  <c r="Q185" i="34"/>
  <c r="M172" i="34"/>
  <c r="AE169" i="34"/>
  <c r="M186" i="34"/>
  <c r="S187" i="34"/>
  <c r="Y188" i="34"/>
  <c r="Q173" i="34"/>
  <c r="E191" i="34"/>
  <c r="W190" i="34"/>
  <c r="M170" i="34"/>
  <c r="S173" i="34"/>
  <c r="M183" i="34"/>
  <c r="W183" i="34"/>
  <c r="AE168" i="34"/>
  <c r="S183" i="34"/>
  <c r="AE183" i="34"/>
  <c r="F183" i="34"/>
  <c r="W169" i="34"/>
  <c r="K176" i="34"/>
  <c r="L175" i="34"/>
  <c r="X171" i="34"/>
  <c r="Y171" i="34" s="1"/>
  <c r="Q175" i="34"/>
  <c r="R177" i="34"/>
  <c r="W177" i="34"/>
  <c r="X170" i="34"/>
  <c r="AC176" i="34"/>
  <c r="AD177" i="34"/>
  <c r="E186" i="34"/>
  <c r="K192" i="34"/>
  <c r="R188" i="34"/>
  <c r="W189" i="34"/>
  <c r="AC189" i="34"/>
  <c r="AD190" i="34"/>
  <c r="Q174" i="34"/>
  <c r="R176" i="34"/>
  <c r="X169" i="34"/>
  <c r="AC175" i="34"/>
  <c r="AD176" i="34"/>
  <c r="F186" i="34"/>
  <c r="L191" i="34"/>
  <c r="W188" i="34"/>
  <c r="AD189" i="34"/>
  <c r="R175" i="34"/>
  <c r="W175" i="34"/>
  <c r="X177" i="34"/>
  <c r="AC174" i="34"/>
  <c r="AD175" i="34"/>
  <c r="E184" i="34"/>
  <c r="R186" i="34"/>
  <c r="W187" i="34"/>
  <c r="AC187" i="34"/>
  <c r="K172" i="34"/>
  <c r="X176" i="34"/>
  <c r="E192" i="34"/>
  <c r="G192" i="34" s="1"/>
  <c r="AC186" i="34"/>
  <c r="W172" i="34"/>
  <c r="AC184" i="34"/>
  <c r="L177" i="34"/>
  <c r="L169" i="34"/>
  <c r="M169" i="34" s="1"/>
  <c r="L186" i="34"/>
  <c r="AD183" i="34"/>
  <c r="K183" i="34"/>
  <c r="X183" i="34"/>
  <c r="Q183" i="34"/>
  <c r="Q191" i="34"/>
  <c r="Q190" i="34"/>
  <c r="R191" i="34"/>
  <c r="Q189" i="34"/>
  <c r="E189" i="34"/>
  <c r="W174" i="34"/>
  <c r="X174" i="34"/>
  <c r="K189" i="34"/>
  <c r="W168" i="34"/>
  <c r="AC168" i="34"/>
  <c r="K174" i="34"/>
  <c r="E169" i="34"/>
  <c r="G169" i="34" s="1"/>
  <c r="F170" i="34"/>
  <c r="F168" i="34"/>
  <c r="I19" i="44" a="1"/>
  <c r="I19" i="44" s="1"/>
  <c r="I20" i="44" a="1"/>
  <c r="I20" i="44" s="1"/>
  <c r="I21" i="44" a="1"/>
  <c r="I21" i="44" s="1"/>
  <c r="J21" i="44" s="1"/>
  <c r="I22" i="44" a="1"/>
  <c r="I22" i="44" s="1"/>
  <c r="J22" i="44" s="1"/>
  <c r="I23" i="44" a="1"/>
  <c r="I23" i="44" s="1"/>
  <c r="J23" i="44" s="1"/>
  <c r="I24" i="44" a="1"/>
  <c r="I24" i="44" s="1"/>
  <c r="J24" i="44" s="1"/>
  <c r="F17" i="44"/>
  <c r="F18" i="44"/>
  <c r="F19" i="44"/>
  <c r="F20" i="44"/>
  <c r="F21" i="44"/>
  <c r="F22" i="44"/>
  <c r="F23" i="44"/>
  <c r="F24" i="44"/>
  <c r="F15" i="44"/>
  <c r="F16" i="44"/>
  <c r="E18" i="44"/>
  <c r="E19" i="44"/>
  <c r="E20" i="44"/>
  <c r="E21" i="44"/>
  <c r="E22" i="44"/>
  <c r="E23" i="44"/>
  <c r="E24" i="44"/>
  <c r="E15" i="44"/>
  <c r="E16" i="44"/>
  <c r="E17" i="44"/>
  <c r="K16" i="44"/>
  <c r="K17" i="44"/>
  <c r="K18" i="44"/>
  <c r="K19" i="44"/>
  <c r="K20" i="44"/>
  <c r="K21" i="44"/>
  <c r="K22" i="44"/>
  <c r="K23" i="44"/>
  <c r="K24" i="44"/>
  <c r="C7" i="44"/>
  <c r="C8" i="44"/>
  <c r="C9" i="44"/>
  <c r="F125" i="34"/>
  <c r="F126" i="34"/>
  <c r="F127" i="34"/>
  <c r="G13" i="42" l="1"/>
  <c r="G16" i="46"/>
  <c r="I16" i="46" s="1"/>
  <c r="F16" i="42"/>
  <c r="AE172" i="34"/>
  <c r="K17" i="33"/>
  <c r="U42" i="34"/>
  <c r="V42" i="34" s="1"/>
  <c r="U35" i="34"/>
  <c r="V35" i="34" s="1"/>
  <c r="Q35" i="34"/>
  <c r="U38" i="34"/>
  <c r="V38" i="34" s="1"/>
  <c r="U41" i="34"/>
  <c r="V41" i="34" s="1"/>
  <c r="I42" i="34"/>
  <c r="J20" i="33" s="1"/>
  <c r="K20" i="33"/>
  <c r="I43" i="34"/>
  <c r="J21" i="33" s="1"/>
  <c r="K21" i="33"/>
  <c r="Q36" i="34"/>
  <c r="U37" i="34"/>
  <c r="V37" i="34" s="1"/>
  <c r="U44" i="34"/>
  <c r="V44" i="34" s="1"/>
  <c r="U36" i="34"/>
  <c r="V36" i="34" s="1"/>
  <c r="U39" i="34"/>
  <c r="V39" i="34" s="1"/>
  <c r="I40" i="34"/>
  <c r="J18" i="33" s="1"/>
  <c r="K18" i="33"/>
  <c r="G183" i="34"/>
  <c r="I38" i="34"/>
  <c r="J16" i="33" s="1"/>
  <c r="K16" i="33"/>
  <c r="I41" i="34"/>
  <c r="J19" i="33" s="1"/>
  <c r="K19" i="33"/>
  <c r="I37" i="34"/>
  <c r="J15" i="33" s="1"/>
  <c r="K15" i="33"/>
  <c r="U40" i="34"/>
  <c r="V40" i="34" s="1"/>
  <c r="U43" i="34"/>
  <c r="V43" i="34" s="1"/>
  <c r="G168" i="34"/>
  <c r="F171" i="34"/>
  <c r="G170" i="34"/>
  <c r="G17" i="46" s="1"/>
  <c r="G171" i="34"/>
  <c r="G18" i="46" s="1"/>
  <c r="M202" i="34"/>
  <c r="I18" i="44" a="1"/>
  <c r="I18" i="44" s="1"/>
  <c r="J18" i="44" s="1"/>
  <c r="I17" i="44" a="1"/>
  <c r="I17" i="44" s="1"/>
  <c r="J17" i="44" s="1"/>
  <c r="I16" i="44" a="1"/>
  <c r="I16" i="44" s="1"/>
  <c r="J16" i="44" s="1"/>
  <c r="I15" i="44" a="1"/>
  <c r="I15" i="44" s="1"/>
  <c r="J20" i="44"/>
  <c r="J19" i="44"/>
  <c r="G15" i="46" l="1"/>
  <c r="I35" i="34"/>
  <c r="J13" i="33" s="1"/>
  <c r="M189" i="34"/>
  <c r="K13" i="33"/>
  <c r="I15" i="46"/>
  <c r="I36" i="34"/>
  <c r="J14" i="33" s="1"/>
  <c r="K14" i="33"/>
  <c r="I18" i="46"/>
  <c r="I17" i="46"/>
  <c r="H17" i="46"/>
  <c r="H18" i="46"/>
  <c r="H16" i="46"/>
  <c r="M203" i="34"/>
  <c r="F172" i="34"/>
  <c r="E172" i="34"/>
  <c r="G172" i="34" s="1"/>
  <c r="G19" i="46" s="1"/>
  <c r="J15" i="44"/>
  <c r="J9" i="44" s="1"/>
  <c r="G19" i="42" s="1"/>
  <c r="I9" i="44"/>
  <c r="H19" i="42" s="1"/>
  <c r="K7" i="33" l="1"/>
  <c r="H12" i="42" s="1"/>
  <c r="J7" i="33"/>
  <c r="G12" i="42" s="1"/>
  <c r="H15" i="46"/>
  <c r="I19" i="46"/>
  <c r="E173" i="34"/>
  <c r="F173" i="34"/>
  <c r="G15" i="37"/>
  <c r="K15" i="44"/>
  <c r="M204" i="34" l="1"/>
  <c r="G204" i="34"/>
  <c r="G173" i="34"/>
  <c r="G20" i="46" s="1"/>
  <c r="H19" i="46"/>
  <c r="F174" i="34"/>
  <c r="E174" i="34"/>
  <c r="G174" i="34" s="1"/>
  <c r="G21" i="46" s="1"/>
  <c r="K9" i="44"/>
  <c r="I19" i="42" s="1"/>
  <c r="M205" i="34" l="1"/>
  <c r="Y192" i="34"/>
  <c r="I21" i="46"/>
  <c r="I20" i="46"/>
  <c r="F175" i="34"/>
  <c r="E175" i="34"/>
  <c r="G175" i="34" s="1"/>
  <c r="G22" i="46" s="1"/>
  <c r="G21" i="37"/>
  <c r="H15" i="36"/>
  <c r="F15" i="36"/>
  <c r="F177" i="34" l="1"/>
  <c r="I22" i="46"/>
  <c r="H20" i="46"/>
  <c r="H21" i="46"/>
  <c r="F176" i="34"/>
  <c r="E176" i="34"/>
  <c r="G176" i="34" s="1"/>
  <c r="G23" i="46" s="1"/>
  <c r="D7" i="34"/>
  <c r="D6" i="34"/>
  <c r="I23" i="46" l="1"/>
  <c r="E177" i="34"/>
  <c r="G177" i="34" s="1"/>
  <c r="G24" i="46" s="1"/>
  <c r="AD192" i="34"/>
  <c r="AC192" i="34"/>
  <c r="AE192" i="34" s="1"/>
  <c r="H22" i="46"/>
  <c r="C9" i="38"/>
  <c r="C8" i="38"/>
  <c r="C7" i="38"/>
  <c r="C9" i="37"/>
  <c r="C8" i="37"/>
  <c r="C7" i="37"/>
  <c r="C9" i="36"/>
  <c r="C8" i="36"/>
  <c r="C7" i="36"/>
  <c r="D7" i="33"/>
  <c r="D6" i="33"/>
  <c r="D5" i="33"/>
  <c r="C8" i="32"/>
  <c r="C7" i="32"/>
  <c r="C6" i="32"/>
  <c r="C20" i="32"/>
  <c r="C16" i="32"/>
  <c r="I24" i="46" l="1"/>
  <c r="I9" i="46" s="1"/>
  <c r="I16" i="42" s="1"/>
  <c r="H23" i="46"/>
  <c r="F11" i="42"/>
  <c r="G11" i="42"/>
  <c r="F14" i="42"/>
  <c r="F17" i="42"/>
  <c r="F20" i="42" l="1"/>
  <c r="G9" i="46"/>
  <c r="H16" i="42" s="1"/>
  <c r="H24" i="46"/>
  <c r="H9" i="46" s="1"/>
  <c r="G16" i="42" s="1"/>
  <c r="C16" i="38"/>
  <c r="I17" i="42" s="1"/>
  <c r="I24" i="37"/>
  <c r="I23" i="37"/>
  <c r="I22" i="37"/>
  <c r="I21" i="37"/>
  <c r="I20" i="37"/>
  <c r="I19" i="37"/>
  <c r="I18" i="37"/>
  <c r="I17" i="37"/>
  <c r="I16" i="37"/>
  <c r="H24" i="36"/>
  <c r="H23" i="36"/>
  <c r="H22" i="36"/>
  <c r="H21" i="36"/>
  <c r="H20" i="36"/>
  <c r="H19" i="36"/>
  <c r="H18" i="36"/>
  <c r="H17" i="36"/>
  <c r="H16" i="36"/>
  <c r="I11" i="42"/>
  <c r="F7" i="34"/>
  <c r="E6" i="34"/>
  <c r="H9" i="36" l="1"/>
  <c r="E7" i="34"/>
  <c r="F6" i="34"/>
  <c r="F4" i="34"/>
  <c r="C19" i="32"/>
  <c r="C15" i="38" l="1"/>
  <c r="G17" i="42" s="1"/>
  <c r="H17" i="42"/>
  <c r="H24" i="37"/>
  <c r="G24" i="37"/>
  <c r="H23" i="37"/>
  <c r="G23" i="37"/>
  <c r="H22" i="37"/>
  <c r="G22" i="37"/>
  <c r="H21" i="37"/>
  <c r="H20" i="37"/>
  <c r="G20" i="37"/>
  <c r="H19" i="37"/>
  <c r="G19" i="37"/>
  <c r="H18" i="37"/>
  <c r="G18" i="37"/>
  <c r="H17" i="37"/>
  <c r="G17" i="37"/>
  <c r="H16" i="37"/>
  <c r="G16" i="37"/>
  <c r="H15" i="37"/>
  <c r="G24" i="36"/>
  <c r="F24" i="36"/>
  <c r="G23" i="36"/>
  <c r="F23" i="36"/>
  <c r="G22" i="36"/>
  <c r="F22" i="36"/>
  <c r="F21" i="36"/>
  <c r="G20" i="36"/>
  <c r="F20" i="36"/>
  <c r="G19" i="36"/>
  <c r="F19" i="36"/>
  <c r="G18" i="36"/>
  <c r="F18" i="36"/>
  <c r="G17" i="36"/>
  <c r="F17" i="36"/>
  <c r="G16" i="36"/>
  <c r="F16" i="36"/>
  <c r="G15" i="36"/>
  <c r="E4" i="34"/>
  <c r="D4" i="34"/>
  <c r="C4" i="34"/>
  <c r="C18" i="32"/>
  <c r="C15" i="32" l="1"/>
  <c r="H11" i="42" s="1"/>
  <c r="C17" i="32"/>
  <c r="G9" i="37"/>
  <c r="H15" i="42" s="1"/>
  <c r="C14" i="32"/>
  <c r="E9" i="36"/>
  <c r="H14" i="42" s="1"/>
  <c r="I14" i="42"/>
  <c r="F9" i="36"/>
  <c r="G14" i="42" s="1"/>
  <c r="H9" i="37"/>
  <c r="G15" i="42" s="1"/>
  <c r="I9" i="37"/>
  <c r="I15" i="42" s="1"/>
  <c r="H7" i="42" l="1"/>
  <c r="F7" i="42"/>
  <c r="G20" i="42"/>
  <c r="I20" i="42"/>
  <c r="G7" i="42"/>
  <c r="H20" i="42"/>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<sst xmlns="http://schemas.openxmlformats.org/spreadsheetml/2006/main" count="570" uniqueCount="266">
  <si>
    <t>kW</t>
  </si>
  <si>
    <t>kWh</t>
  </si>
  <si>
    <t>Yellow cells indicate that user input is required. Cells with an asterisk (*) are required.</t>
  </si>
  <si>
    <t xml:space="preserve">Grey cells are calculated values. </t>
  </si>
  <si>
    <t>Worksheet Summary</t>
  </si>
  <si>
    <t>Methodology</t>
  </si>
  <si>
    <t>Defines the methodology used for all measures in this workbook.</t>
  </si>
  <si>
    <t>Version Log</t>
  </si>
  <si>
    <t>The Version Log Worksheet tracks updates and changes made to the workbook.</t>
  </si>
  <si>
    <t>Quantity</t>
  </si>
  <si>
    <t>Date</t>
  </si>
  <si>
    <t>Location</t>
  </si>
  <si>
    <t>Facility Type</t>
  </si>
  <si>
    <t>Fast Food</t>
  </si>
  <si>
    <t>Annual Water Savings (Gallons)</t>
  </si>
  <si>
    <t>Annual Energy Savings (kWh)</t>
  </si>
  <si>
    <t>Peak Demand Savings (kW)</t>
  </si>
  <si>
    <t>Measure Life (Years)</t>
  </si>
  <si>
    <t>Incentive</t>
  </si>
  <si>
    <t>SUMMARY</t>
  </si>
  <si>
    <t>Incremental Cost ($)</t>
  </si>
  <si>
    <t>Incentive ($)</t>
  </si>
  <si>
    <t>Serial No.</t>
  </si>
  <si>
    <t>Loading Type</t>
  </si>
  <si>
    <t>Water Heater Fuel Type</t>
  </si>
  <si>
    <t>Dryer Fuel Type</t>
  </si>
  <si>
    <t>Efficiency Type</t>
  </si>
  <si>
    <t>Top Loading</t>
  </si>
  <si>
    <t>Front Loading</t>
  </si>
  <si>
    <t>Full Service Restaurant</t>
  </si>
  <si>
    <t>Other</t>
  </si>
  <si>
    <t>Electric</t>
  </si>
  <si>
    <t>Gas</t>
  </si>
  <si>
    <t>Unknown</t>
  </si>
  <si>
    <t>Incremental Cost</t>
  </si>
  <si>
    <t>Product Class</t>
  </si>
  <si>
    <t>Vented or Ventless Electric, Standard (&gt;= 4.4 cu. Ft.)</t>
  </si>
  <si>
    <t>Vented or Ventless Electric, Compact (120V) (&lt; 4.4 cu. Ft.)</t>
  </si>
  <si>
    <t>Vented Electric, Compact (240V) (&lt; 4.4 cu. Ft.)</t>
  </si>
  <si>
    <t>Ventless Electric, Compact (240V) (&lt; 4.4 cu. Ft.)</t>
  </si>
  <si>
    <t>Vented Gas</t>
  </si>
  <si>
    <t>Unkown</t>
  </si>
  <si>
    <t>EUL (Years)</t>
  </si>
  <si>
    <t>Product Category</t>
  </si>
  <si>
    <t>EnergyStar</t>
  </si>
  <si>
    <t>CEE Tier 2</t>
  </si>
  <si>
    <t>CEE Tier 3</t>
  </si>
  <si>
    <t>Refrigerators and Refrigerator-Freezers w/ Manual Defrost</t>
  </si>
  <si>
    <t>Refrigerator-Freezers w/ Partial Automatic Defrost</t>
  </si>
  <si>
    <t>Refrigerator-Freezers-automatic defrost with top-mounted freezer without through-the-door ice service and all-refrigerators-automatic defrost</t>
  </si>
  <si>
    <t>Refrigerator-Freezers--automatic defrost with side-mounted freezer without through-the-door ice service</t>
  </si>
  <si>
    <t>Refrigerator-Freezers--automatic defrost with bottom-mounted freezer without through-the-door ice service</t>
  </si>
  <si>
    <t>Refrigerator-Freezers--automatic defrost with top-mounted freezer with through-the-door ice service</t>
  </si>
  <si>
    <t>Refrigerator-Freezers--automatic defrost with side-mounted freezer with through-the-door ice service</t>
  </si>
  <si>
    <t>Water Heater - Heat Pump</t>
  </si>
  <si>
    <t>Energy Savings</t>
  </si>
  <si>
    <t>Peak Demand Savings</t>
  </si>
  <si>
    <t xml:space="preserve">Office </t>
  </si>
  <si>
    <t>School</t>
  </si>
  <si>
    <t>Product Type</t>
  </si>
  <si>
    <t>Energy Savings (kWh)</t>
  </si>
  <si>
    <t>Incentive per Unit</t>
  </si>
  <si>
    <t>Incentive per unit</t>
  </si>
  <si>
    <t>-</t>
  </si>
  <si>
    <t>Pre Rinse Spray Valves</t>
  </si>
  <si>
    <t>Clothes Dryer</t>
  </si>
  <si>
    <t>Refrigerator (Time of Sale)</t>
  </si>
  <si>
    <t>Calculates energy savings when a pre-rinse spray valve is installed in a commercial kitchen.</t>
  </si>
  <si>
    <t>Calculates energy savings for installation of a Heat Pump water heater in place of a standard electric water heater. Applies to time of sale or new construction opportunities.</t>
  </si>
  <si>
    <t>Annual Gas Savings (MMBtu)</t>
  </si>
  <si>
    <t>Gas Savings (MMBtu)</t>
  </si>
  <si>
    <t>Original Author:</t>
  </si>
  <si>
    <t>QA/QC Engineer(s):</t>
  </si>
  <si>
    <t>Primary Developer:</t>
  </si>
  <si>
    <t>Senior Engineer Approval:</t>
  </si>
  <si>
    <t>Version</t>
  </si>
  <si>
    <t>Reason for Change</t>
  </si>
  <si>
    <t>Change Description</t>
  </si>
  <si>
    <t>Contact, Department</t>
  </si>
  <si>
    <t>First Version</t>
  </si>
  <si>
    <t>Bitul Sinha</t>
  </si>
  <si>
    <t>DeltaWater</t>
  </si>
  <si>
    <t>FLObase</t>
  </si>
  <si>
    <t>FLOeff</t>
  </si>
  <si>
    <t>GasEffTherm</t>
  </si>
  <si>
    <t>DeltaT</t>
  </si>
  <si>
    <t>ElecEffTherm</t>
  </si>
  <si>
    <t>HOT%</t>
  </si>
  <si>
    <t>Source: MA TRM</t>
  </si>
  <si>
    <t>Total Equipment Cost</t>
  </si>
  <si>
    <t>Refrigerator</t>
  </si>
  <si>
    <t>Heat Pump Water Heater</t>
  </si>
  <si>
    <t>Version:</t>
  </si>
  <si>
    <t>Last Updated:</t>
  </si>
  <si>
    <t>Measure Name</t>
  </si>
  <si>
    <t>Equipment Cost</t>
  </si>
  <si>
    <t>Savings</t>
  </si>
  <si>
    <t>Project Name</t>
  </si>
  <si>
    <t>Site Address</t>
  </si>
  <si>
    <t>Total</t>
  </si>
  <si>
    <t>Calculator Methodology</t>
  </si>
  <si>
    <t>Methodology List</t>
  </si>
  <si>
    <t>Pre-Rinse Spray Valves</t>
  </si>
  <si>
    <t>Commercial Clothes Washer</t>
  </si>
  <si>
    <t>C&amp;I Heat Pump Water Heater</t>
  </si>
  <si>
    <t>Updates</t>
  </si>
  <si>
    <t>Added Methodology and Summary Tabs, Removed gas savings from calculator tabs, included total equipment cost input and limited incentive to 100% of total equipment cost.</t>
  </si>
  <si>
    <t>Michael Stevenson</t>
  </si>
  <si>
    <t>Calculator for Appliance Measures</t>
  </si>
  <si>
    <t>Input Instructions</t>
  </si>
  <si>
    <t>Water Heating Fuel*</t>
  </si>
  <si>
    <t>Number of valves*</t>
  </si>
  <si>
    <t>Total Equipment Cost*</t>
  </si>
  <si>
    <t>Facility Type*</t>
  </si>
  <si>
    <t>Instructions: Enter the project information in the yellow cells below. Do not enter data in grayed-out cells. See Instructions Worksheet for more information.</t>
  </si>
  <si>
    <t>Number of units*</t>
  </si>
  <si>
    <t>Launch</t>
  </si>
  <si>
    <t>Updated per Navigant feedback.</t>
  </si>
  <si>
    <t xml:space="preserve">***This calculator is used for estimating savings and incentives from the installation of appliance measures. The measure inputs used in this calculator, by an applicant, will be reviewed by the Program in order to determine the final incentive amount. The Program reserves the right to inspect any and all measures prior to any incentive payment.  
</t>
  </si>
  <si>
    <t>Summary</t>
  </si>
  <si>
    <t>Summary of Equipment Cost, Calculator Savings, and Incentives</t>
  </si>
  <si>
    <t>Calculates energy savings for installation of a residential clothes dryer meeting the ENERGY STAR criteria.</t>
  </si>
  <si>
    <t>Calculates energy savings for a new refrigerator meeting ENERGY STAR, CEE Tier 2 or CEE Tier 3 specifications.</t>
  </si>
  <si>
    <t>Phase V Launch</t>
  </si>
  <si>
    <t>Per Unit</t>
  </si>
  <si>
    <t>Mid-Atlantic TRM v10</t>
  </si>
  <si>
    <t>PA TRM, 2016</t>
  </si>
  <si>
    <t>Dehumidifier</t>
  </si>
  <si>
    <t>Capacity</t>
  </si>
  <si>
    <t xml:space="preserve">Known </t>
  </si>
  <si>
    <t>Instructions: Enter the project information in the yellow cells below. If the dehumidifier's capacity is known, enter it in column D; if not, select unknown. Do not enter data in grayed-out cells. See Instructions Worksheet for more information.</t>
  </si>
  <si>
    <t>Known or Unknown Capacity?</t>
  </si>
  <si>
    <t>Size</t>
  </si>
  <si>
    <t>Small</t>
  </si>
  <si>
    <t>Medium</t>
  </si>
  <si>
    <t>Large</t>
  </si>
  <si>
    <t>Sizes</t>
  </si>
  <si>
    <t>&lt;25.00</t>
  </si>
  <si>
    <t>25&lt;&gt;50</t>
  </si>
  <si>
    <t>&gt;50</t>
  </si>
  <si>
    <t>L/kWh_Base</t>
  </si>
  <si>
    <t>L/kWh_Eff</t>
  </si>
  <si>
    <t>Capacity Duplicate</t>
  </si>
  <si>
    <t>Notes:</t>
  </si>
  <si>
    <t xml:space="preserve"> Column F determines the size of the unit based on capacity and pulls the appropriate values from the lookup table to be used in the Savings calculation.</t>
  </si>
  <si>
    <t>Columns E and F are hidden. Column E copies the capacity entered in column D or pulls in the default average capacity for units with unknown capacity.</t>
  </si>
  <si>
    <t>Calculates energy savings for installation of a portable dehumidifier meeting the minimum qualifying efficiency standard established by the current ENERGY STAR (Version 5.0) in place of a unit that meets the minimum federal standard efficiency. Applies to time of sale or new construction opportunities.</t>
  </si>
  <si>
    <t>Cold Water Only</t>
  </si>
  <si>
    <t>Hot &amp; Cold Storage</t>
  </si>
  <si>
    <t>Hot &amp; Cold On-Demand</t>
  </si>
  <si>
    <t>Water Cooler</t>
  </si>
  <si>
    <t>Chest freezers and all other freezers except compact freezers</t>
  </si>
  <si>
    <t>Compact chest freezer</t>
  </si>
  <si>
    <t>Upright freezers w/ manual defrost</t>
  </si>
  <si>
    <t>Upright freezers w/ automatic defrost &amp; w/o automatic icemaker</t>
  </si>
  <si>
    <t>Upright freezers w/ automatic defrost &amp; automatic icemaker</t>
  </si>
  <si>
    <t>Built-In Upright freezers w/ automatic defrost &amp; w/o automatic icemaker</t>
  </si>
  <si>
    <t>Built-In Upright freezers w/ automatic defrost &amp; automatic icemaker</t>
  </si>
  <si>
    <t>Chest freezers w/ automatic defrost</t>
  </si>
  <si>
    <t>Compact upright freezers w/ manual defrost</t>
  </si>
  <si>
    <t>Compact upright freezers w/automatic defrost</t>
  </si>
  <si>
    <t>Volume</t>
  </si>
  <si>
    <t>kWh_Base</t>
  </si>
  <si>
    <t>kWh_Estar</t>
  </si>
  <si>
    <t>ΔkWh/yr</t>
  </si>
  <si>
    <t>5.57*AV+193.7</t>
  </si>
  <si>
    <t>8.62*AV+228.3</t>
  </si>
  <si>
    <t>8.62*AV+312.3</t>
  </si>
  <si>
    <t>9.86*AV+260.9</t>
  </si>
  <si>
    <t>9.86*AV+344.9</t>
  </si>
  <si>
    <t>7.29*AV+107.8</t>
  </si>
  <si>
    <t>10.24*AV+148.1</t>
  </si>
  <si>
    <t>8.65*AV+225.7</t>
  </si>
  <si>
    <t>10.17*AV+351.9</t>
  </si>
  <si>
    <t>9.25*AV+136.8</t>
  </si>
  <si>
    <t>5.01*AV+174.3</t>
  </si>
  <si>
    <t>7.76*AV+205.5</t>
  </si>
  <si>
    <t>7.76*AV+289.5</t>
  </si>
  <si>
    <t>8.87*AV234.8</t>
  </si>
  <si>
    <t>8.87*AV+318.8</t>
  </si>
  <si>
    <t>6.56*AV97.0</t>
  </si>
  <si>
    <t>9.22*AV+133.3</t>
  </si>
  <si>
    <t>7.79*AV+203.1</t>
  </si>
  <si>
    <t>9.15*AV+316.7</t>
  </si>
  <si>
    <t>8.33*AV+123.1</t>
  </si>
  <si>
    <t>Freezer</t>
  </si>
  <si>
    <t>Instructions: Enter the project information in the yellow cells below. Please select the prdoduct class corresponding to the installed freezer in column C and enter its volume in column D. If insufficient information is known about the freezer to fill in both sections, please select either "Upright Freezer, General" or "Chest Freezer, General" depending on your freezer's orientation. Do not enter data in grayed-out cells. See Instructions Worksheet for more information.</t>
  </si>
  <si>
    <t>Upright Freezer, General</t>
  </si>
  <si>
    <t>Chest Freezer, General</t>
  </si>
  <si>
    <t>Non-Commercial Clothes Washers</t>
  </si>
  <si>
    <t>Efficiency Level</t>
  </si>
  <si>
    <t>Reference Values</t>
  </si>
  <si>
    <t>%CW</t>
  </si>
  <si>
    <t>%DHW</t>
  </si>
  <si>
    <t>Water Heating Type</t>
  </si>
  <si>
    <t>DHW Electric</t>
  </si>
  <si>
    <t>Ncycles</t>
  </si>
  <si>
    <t>Multifamily</t>
  </si>
  <si>
    <t>Laundromat</t>
  </si>
  <si>
    <t>Ncycles Ref</t>
  </si>
  <si>
    <t>%loads dryed</t>
  </si>
  <si>
    <t>Dryer usage</t>
  </si>
  <si>
    <t>Dryer Usage Mod</t>
  </si>
  <si>
    <t>Dryer Type</t>
  </si>
  <si>
    <t>Dryer elec</t>
  </si>
  <si>
    <t>Hours</t>
  </si>
  <si>
    <t>CF</t>
  </si>
  <si>
    <t>DHWeff</t>
  </si>
  <si>
    <t>kWh to MMBtu</t>
  </si>
  <si>
    <t>DHW Gas</t>
  </si>
  <si>
    <t>Dryer gas, corr</t>
  </si>
  <si>
    <t>Dryer Gas</t>
  </si>
  <si>
    <t>ENERGY STAR Commercial Clothes Washers</t>
  </si>
  <si>
    <r>
      <rPr>
        <sz val="11"/>
        <color theme="1"/>
        <rFont val="Calibri"/>
        <family val="2"/>
      </rPr>
      <t>Δ</t>
    </r>
    <r>
      <rPr>
        <sz val="8.8000000000000007"/>
        <color theme="1"/>
        <rFont val="Arial"/>
        <family val="2"/>
      </rPr>
      <t>kWh CW</t>
    </r>
  </si>
  <si>
    <r>
      <rPr>
        <sz val="11"/>
        <color theme="1"/>
        <rFont val="Calibri"/>
        <family val="2"/>
      </rPr>
      <t>Δ</t>
    </r>
    <r>
      <rPr>
        <sz val="8.8000000000000007"/>
        <color theme="1"/>
        <rFont val="Arial"/>
        <family val="2"/>
      </rPr>
      <t>kWh DHW</t>
    </r>
  </si>
  <si>
    <r>
      <rPr>
        <sz val="11"/>
        <color theme="1"/>
        <rFont val="Calibri"/>
        <family val="2"/>
      </rPr>
      <t>Δ</t>
    </r>
    <r>
      <rPr>
        <sz val="8.8000000000000007"/>
        <color theme="1"/>
        <rFont val="Arial"/>
        <family val="2"/>
      </rPr>
      <t>kWh Dryer</t>
    </r>
  </si>
  <si>
    <t>kWh unit, base</t>
  </si>
  <si>
    <t>kWh unit EE</t>
  </si>
  <si>
    <t>kWh total, base</t>
  </si>
  <si>
    <t>kWh total, EE</t>
  </si>
  <si>
    <t>kWh unit, rated, EE (kWh/yr)</t>
  </si>
  <si>
    <t>kWh unit, rated, Base (kWh/yr)</t>
  </si>
  <si>
    <t>Clothes Washer Capacity (cubic ft)</t>
  </si>
  <si>
    <t>Capacity (cu. Ft.)</t>
  </si>
  <si>
    <t>MEF Federal Standard</t>
  </si>
  <si>
    <t>MEF ENERGY STAR</t>
  </si>
  <si>
    <t>MMBTU DHW</t>
  </si>
  <si>
    <t>MMBTU Dryer</t>
  </si>
  <si>
    <t>MMBtu Total</t>
  </si>
  <si>
    <t>Therms</t>
  </si>
  <si>
    <t>Residential Clothes Washer</t>
  </si>
  <si>
    <t>IMEF baseline</t>
  </si>
  <si>
    <t>IWF Baseline</t>
  </si>
  <si>
    <t>Fossil Fuel</t>
  </si>
  <si>
    <t>R eff</t>
  </si>
  <si>
    <t>MMBtu Convert</t>
  </si>
  <si>
    <t>Baseline</t>
  </si>
  <si>
    <t>ENERGY STAR</t>
  </si>
  <si>
    <t>% Dryer</t>
  </si>
  <si>
    <t>% DHW</t>
  </si>
  <si>
    <t>Clothes washers (&gt;2.5 cu. Ft)</t>
  </si>
  <si>
    <t>Clothes washers (&lt;=2.5 cu. Ft)</t>
  </si>
  <si>
    <t>%CW Eff</t>
  </si>
  <si>
    <t>%DHW Eff</t>
  </si>
  <si>
    <t>%Dryer Eff</t>
  </si>
  <si>
    <t>IMEF</t>
  </si>
  <si>
    <t>IWF</t>
  </si>
  <si>
    <t>IMEF Eff</t>
  </si>
  <si>
    <t>Energy Savings (kWh/yr)</t>
  </si>
  <si>
    <t>Demand Savings (kW)</t>
  </si>
  <si>
    <t>Natural Gas Savings (MMBtu)</t>
  </si>
  <si>
    <t>Non-Commercial Clothes Washer</t>
  </si>
  <si>
    <r>
      <t>Calculates energy savings for Commercial Clothes Washer meeting ENERGY STAR</t>
    </r>
    <r>
      <rPr>
        <sz val="11"/>
        <rFont val="Calibri"/>
        <family val="2"/>
      </rPr>
      <t>®</t>
    </r>
    <r>
      <rPr>
        <sz val="11"/>
        <rFont val="Arial"/>
        <family val="2"/>
      </rPr>
      <t xml:space="preserve"> criteria. </t>
    </r>
  </si>
  <si>
    <t>Non Comm Clothes Washer</t>
  </si>
  <si>
    <r>
      <t>Calculates energy savings for Non-Commercial Clothes Washer meeting ENERGY STAR</t>
    </r>
    <r>
      <rPr>
        <sz val="11"/>
        <rFont val="Calibri"/>
        <family val="2"/>
      </rPr>
      <t>®</t>
    </r>
    <r>
      <rPr>
        <sz val="11"/>
        <rFont val="Arial"/>
        <family val="2"/>
      </rPr>
      <t xml:space="preserve">, CEE Tier 2 or CEE Tier 3 criteria. </t>
    </r>
  </si>
  <si>
    <t>Non Commercial Clothes Washer</t>
  </si>
  <si>
    <t>Total Project Cost</t>
  </si>
  <si>
    <t>Total Demand Savings (kW)</t>
  </si>
  <si>
    <t>Total Annual Energy Savings (kWh/yr)</t>
  </si>
  <si>
    <t>Total Incentive ($)</t>
  </si>
  <si>
    <t>PA TRM 2016</t>
  </si>
  <si>
    <t>AV = 1.76*Volume</t>
  </si>
  <si>
    <t>Calculates energy savings for installation of an Energy Star freezer in place of a model meeting the federal standard. Applies to time of sale or new construction opportunities.</t>
  </si>
  <si>
    <t>Calculates energy savings for installation of an Energy Star water cooler in place of a standard efficiency unit. Applies to time of sale or new construction opportunities.</t>
  </si>
  <si>
    <t>William Kane, Meredith Woy</t>
  </si>
  <si>
    <t>Updated TRM references, added new measures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</si>
</sst>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quot;$&quot;#,##0_);[Red]\(&quot;$&quot;#,##0\)"/>
    <numFmt numFmtId="7" formatCode="&quot;$&quot;#,##0.00_);\(&quot;$&quot;#,##0.00\)"/>
    <numFmt numFmtId="8" formatCode="&quot;$&quot;#,##0.00_);[Red]\(&quot;$&quot;#,##0.00\)"/>
    <numFmt numFmtId="44" formatCode="_(&quot;$&quot;* #,##0.00_);_(&quot;$&quot;* \(#,##0.00\);_(&quot;$&quot;* &quot;-&quot;??_);_(@_)"/>
    <numFmt numFmtId="43" formatCode="_(* #,##0.00_);_(* \(#,##0.00\);_(* &quot;-&quot;??_);_(@_)"/>
    <numFmt numFmtId="164" formatCode="#,##0.0"/>
    <numFmt numFmtId="165" formatCode="&quot;$&quot;#,##0.00"/>
    <numFmt numFmtId="166" formatCode="#,##0.000"/>
    <numFmt numFmtId="167" formatCode="&quot;$&quot;#,##0"/>
    <numFmt numFmtId="168" formatCode="0.0"/>
    <numFmt numFmtId="169" formatCode="0.000"/>
    <numFmt numFmtId="170" formatCode="0.0000"/>
    <numFmt numFmtId="171" formatCode="_(* #,##0.00_);_(* \(#,##0.00\);_(* \-??_);_(@_)"/>
    <numFmt numFmtId="172" formatCode="_(\$* #,##0.00_);_(\$* \(#,##0.00\);_(\$* \-??_);_(@_)"/>
    <numFmt numFmtId="173" formatCode="0.0000000000"/>
    <numFmt numFmtId="174" formatCode="m\-d\-yy"/>
    <numFmt numFmtId="175" formatCode="_(* #,##0.0_);_(* \(#,##0.00\);_(* &quot;-&quot;??_);_(@_)"/>
    <numFmt numFmtId="176" formatCode="General_)"/>
    <numFmt numFmtId="177" formatCode="&quot;fl&quot;#,##0_);\(&quot;fl&quot;#,##0\)"/>
    <numFmt numFmtId="178" formatCode="&quot;fl&quot;#,##0_);[Red]\(&quot;fl&quot;#,##0\)"/>
    <numFmt numFmtId="179" formatCode="_-* #,##0_-;\-* #,##0_-;_-* &quot;-&quot;_-;_-@_-"/>
    <numFmt numFmtId="180" formatCode="_-* #,##0.0_-;\-* #,##0.0_-;_-* &quot;-&quot;??_-;_-@_-"/>
    <numFmt numFmtId="181" formatCode="#,##0.00&quot; $&quot;;\-#,##0.00&quot; $&quot;"/>
    <numFmt numFmtId="182" formatCode="0.00_)"/>
    <numFmt numFmtId="183" formatCode="dd"/>
    <numFmt numFmtId="184" formatCode="_(&quot;$&quot;* #,##0.00000_);_(&quot;$&quot;* \(#,##0.00000\);_(&quot;$&quot;* &quot;-&quot;??_);_(@_)"/>
    <numFmt numFmtId="185" formatCode="_(&quot;$&quot;* #,##0.0000_);_(&quot;$&quot;* \(#,##0.0000\);_(&quot;$&quot;* &quot;-&quot;??_);_(@_)"/>
    <numFmt numFmtId="186" formatCode="#,##0.0000"/>
  </numFmts>
  <fonts count="97">
    <font>
      <sz val="11"/>
      <color theme="1"/>
      <name val="Arial"/>
      <family val="2"/>
      <scheme val="minor"/>
    </font>
    <font>
      <sz val="11"/>
      <color theme="1"/>
      <name val="Arial"/>
      <family val="2"/>
      <scheme val="minor"/>
    </font>
    <font>
      <b/>
      <sz val="18"/>
      <color theme="3"/>
      <name val="Arial"/>
      <family val="2"/>
      <scheme val="major"/>
    </font>
    <font>
      <b/>
      <sz val="15"/>
      <color theme="3"/>
      <name val="Arial"/>
      <family val="2"/>
      <scheme val="minor"/>
    </font>
    <font>
      <b/>
      <sz val="13"/>
      <color theme="3"/>
      <name val="Arial"/>
      <family val="2"/>
      <scheme val="minor"/>
    </font>
    <font>
      <b/>
      <sz val="11"/>
      <color theme="3"/>
      <name val="Arial"/>
      <family val="2"/>
      <scheme val="minor"/>
    </font>
    <font>
      <sz val="11"/>
      <color rgb="FF006100"/>
      <name val="Arial"/>
      <family val="2"/>
      <scheme val="minor"/>
    </font>
    <font>
      <sz val="11"/>
      <color rgb="FF9C0006"/>
      <name val="Arial"/>
      <family val="2"/>
      <scheme val="minor"/>
    </font>
    <font>
      <sz val="11"/>
      <color rgb="FF9C6500"/>
      <name val="Arial"/>
      <family val="2"/>
      <scheme val="minor"/>
    </font>
    <font>
      <sz val="11"/>
      <color rgb="FF3F3F76"/>
      <name val="Arial"/>
      <family val="2"/>
      <scheme val="minor"/>
    </font>
    <font>
      <b/>
      <sz val="11"/>
      <color rgb="FF3F3F3F"/>
      <name val="Arial"/>
      <family val="2"/>
      <scheme val="minor"/>
    </font>
    <font>
      <b/>
      <sz val="11"/>
      <color rgb="FFFA7D00"/>
      <name val="Arial"/>
      <family val="2"/>
      <scheme val="minor"/>
    </font>
    <font>
      <sz val="11"/>
      <color rgb="FFFA7D00"/>
      <name val="Arial"/>
      <family val="2"/>
      <scheme val="minor"/>
    </font>
    <font>
      <b/>
      <sz val="11"/>
      <color theme="0"/>
      <name val="Arial"/>
      <family val="2"/>
      <scheme val="minor"/>
    </font>
    <font>
      <sz val="11"/>
      <color rgb="FFFF0000"/>
      <name val="Arial"/>
      <family val="2"/>
      <scheme val="minor"/>
    </font>
    <font>
      <i/>
      <sz val="11"/>
      <color rgb="FF7F7F7F"/>
      <name val="Arial"/>
      <family val="2"/>
      <scheme val="minor"/>
    </font>
    <font>
      <b/>
      <sz val="11"/>
      <color theme="1"/>
      <name val="Arial"/>
      <family val="2"/>
      <scheme val="minor"/>
    </font>
    <font>
      <sz val="11"/>
      <color theme="0"/>
      <name val="Arial"/>
      <family val="2"/>
      <scheme val="minor"/>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Arial"/>
      <family val="2"/>
    </font>
    <font>
      <sz val="11"/>
      <name val="Arial"/>
      <family val="2"/>
    </font>
    <font>
      <u/>
      <sz val="16"/>
      <color theme="5"/>
      <name val="Arial"/>
      <family val="2"/>
    </font>
    <font>
      <sz val="10"/>
      <color theme="6" tint="-0.249977111117893"/>
      <name val="Arial"/>
      <family val="2"/>
    </font>
    <font>
      <b/>
      <sz val="11"/>
      <color theme="1"/>
      <name val="Arial"/>
      <family val="2"/>
    </font>
    <font>
      <b/>
      <sz val="11"/>
      <color rgb="FF0070C0"/>
      <name val="Arial"/>
      <family val="2"/>
    </font>
    <font>
      <b/>
      <sz val="9"/>
      <color theme="1"/>
      <name val="Arial"/>
      <family val="2"/>
    </font>
    <font>
      <sz val="9"/>
      <color theme="1"/>
      <name val="Arial"/>
      <family val="2"/>
    </font>
    <font>
      <b/>
      <sz val="9"/>
      <color theme="1"/>
      <name val="Arial"/>
      <family val="2"/>
      <scheme val="minor"/>
    </font>
    <font>
      <sz val="9"/>
      <color theme="1"/>
      <name val="Arial"/>
      <family val="2"/>
      <scheme val="minor"/>
    </font>
    <font>
      <b/>
      <u/>
      <sz val="28"/>
      <color theme="5"/>
      <name val="Arial"/>
      <family val="2"/>
      <scheme val="minor"/>
    </font>
    <font>
      <sz val="11"/>
      <color theme="5"/>
      <name val="Arial"/>
      <family val="2"/>
      <scheme val="minor"/>
    </font>
    <font>
      <b/>
      <u/>
      <sz val="26"/>
      <color theme="5"/>
      <name val="Arial"/>
      <family val="2"/>
    </font>
    <font>
      <sz val="9"/>
      <name val="Arial"/>
      <family val="2"/>
    </font>
    <font>
      <b/>
      <u/>
      <sz val="27"/>
      <color theme="5"/>
      <name val="Arial"/>
      <family val="2"/>
      <scheme val="minor"/>
    </font>
    <font>
      <b/>
      <u/>
      <sz val="14"/>
      <color theme="1"/>
      <name val="Arial"/>
      <family val="2"/>
      <scheme val="minor"/>
    </font>
    <font>
      <b/>
      <u/>
      <sz val="16"/>
      <color theme="5"/>
      <name val="Arial"/>
      <family val="2"/>
      <scheme val="minor"/>
    </font>
    <font>
      <b/>
      <u/>
      <sz val="18"/>
      <color theme="5"/>
      <name val="Arial"/>
      <family val="2"/>
      <scheme val="minor"/>
    </font>
    <font>
      <sz val="11"/>
      <color theme="5"/>
      <name val="Calibri"/>
      <family val="2"/>
    </font>
    <font>
      <sz val="10"/>
      <color rgb="FF000000"/>
      <name val="Times New Roman"/>
      <family val="1"/>
    </font>
    <font>
      <b/>
      <sz val="12"/>
      <name val="Arial"/>
      <family val="2"/>
    </font>
    <font>
      <sz val="12"/>
      <name val="Arial"/>
      <family val="2"/>
    </font>
    <font>
      <b/>
      <sz val="10"/>
      <name val="Arial"/>
      <family val="2"/>
    </font>
    <font>
      <sz val="10"/>
      <name val="Mangal"/>
      <family val="2"/>
    </font>
    <font>
      <u/>
      <sz val="8"/>
      <color indexed="12"/>
      <name val="Arial"/>
      <family val="2"/>
      <charset val="1"/>
    </font>
    <font>
      <u/>
      <sz val="8.5"/>
      <color indexed="12"/>
      <name val="Arial"/>
      <family val="2"/>
      <charset val="1"/>
    </font>
    <font>
      <u/>
      <sz val="10"/>
      <color indexed="12"/>
      <name val="Arial"/>
      <family val="2"/>
    </font>
    <font>
      <sz val="7"/>
      <name val="Small Fonts"/>
      <family val="2"/>
      <charset val="1"/>
    </font>
    <font>
      <sz val="11"/>
      <color indexed="8"/>
      <name val="Calibri"/>
      <family val="2"/>
      <charset val="1"/>
    </font>
    <font>
      <sz val="10"/>
      <name val="Arial"/>
      <family val="2"/>
      <charset val="1"/>
    </font>
    <font>
      <sz val="8"/>
      <name val="Arial"/>
      <family val="2"/>
    </font>
    <font>
      <sz val="10"/>
      <name val="Geneva"/>
    </font>
    <font>
      <sz val="9"/>
      <name val="Times New Roman"/>
      <family val="1"/>
    </font>
    <font>
      <sz val="10"/>
      <name val="Courier"/>
      <family val="3"/>
    </font>
    <font>
      <b/>
      <sz val="24"/>
      <color indexed="8"/>
      <name val="Arial"/>
      <family val="2"/>
    </font>
    <font>
      <sz val="11"/>
      <name val="??"/>
      <family val="3"/>
      <charset val="129"/>
    </font>
    <font>
      <sz val="10"/>
      <color indexed="8"/>
      <name val="Arial"/>
      <family val="2"/>
    </font>
    <font>
      <b/>
      <u/>
      <sz val="11"/>
      <color indexed="37"/>
      <name val="Arial"/>
      <family val="2"/>
    </font>
    <font>
      <sz val="10"/>
      <color indexed="12"/>
      <name val="Arial"/>
      <family val="2"/>
    </font>
    <font>
      <b/>
      <i/>
      <sz val="16"/>
      <name val="Helv"/>
    </font>
    <font>
      <sz val="10"/>
      <color indexed="8"/>
      <name val="MS Sans Serif"/>
      <family val="2"/>
    </font>
    <font>
      <sz val="10"/>
      <name val="Helv"/>
    </font>
    <font>
      <b/>
      <sz val="8"/>
      <name val="Arial"/>
      <family val="2"/>
    </font>
    <font>
      <i/>
      <sz val="8"/>
      <name val="Arial"/>
      <family val="2"/>
    </font>
    <font>
      <sz val="8"/>
      <color indexed="12"/>
      <name val="Arial"/>
      <family val="2"/>
    </font>
    <font>
      <b/>
      <sz val="14"/>
      <color rgb="FFFA9500"/>
      <name val="Arial"/>
      <family val="2"/>
    </font>
    <font>
      <b/>
      <sz val="11"/>
      <color rgb="FF3083BD"/>
      <name val="Arial"/>
      <family val="2"/>
    </font>
    <font>
      <sz val="11"/>
      <color theme="1"/>
      <name val="Arial"/>
      <family val="2"/>
      <scheme val="major"/>
    </font>
    <font>
      <b/>
      <sz val="22"/>
      <color rgb="FF0060AF"/>
      <name val="Arial"/>
      <family val="2"/>
      <scheme val="major"/>
    </font>
    <font>
      <sz val="11"/>
      <color rgb="FFFF0000"/>
      <name val="Arial"/>
      <family val="2"/>
      <scheme val="major"/>
    </font>
    <font>
      <u/>
      <sz val="16"/>
      <color theme="5"/>
      <name val="Arial"/>
      <family val="2"/>
      <scheme val="major"/>
    </font>
    <font>
      <b/>
      <sz val="11"/>
      <color theme="1"/>
      <name val="Arial"/>
      <family val="2"/>
      <scheme val="major"/>
    </font>
    <font>
      <sz val="11"/>
      <name val="Arial"/>
      <family val="2"/>
      <scheme val="major"/>
    </font>
    <font>
      <sz val="11"/>
      <name val="Calibri"/>
      <family val="2"/>
    </font>
    <font>
      <sz val="9"/>
      <color theme="1"/>
      <name val="Calibri"/>
      <family val="2"/>
    </font>
    <font>
      <sz val="9"/>
      <color theme="0"/>
      <name val="Arial"/>
      <family val="2"/>
    </font>
    <font>
      <b/>
      <sz val="10"/>
      <color theme="1"/>
      <name val="Arial"/>
      <family val="2"/>
    </font>
    <font>
      <sz val="11"/>
      <color theme="1"/>
      <name val="Calibri"/>
      <family val="2"/>
    </font>
    <font>
      <sz val="8.8000000000000007"/>
      <color theme="1"/>
      <name val="Arial"/>
      <family val="2"/>
    </font>
    <font>
      <b/>
      <sz val="9"/>
      <name val="Arial"/>
      <family val="2"/>
    </font>
  </fonts>
  <fills count="6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8" tint="0.79998168889431442"/>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indexed="22"/>
        <bgColor indexed="64"/>
      </patternFill>
    </fill>
    <fill>
      <patternFill patternType="solid">
        <fgColor indexed="44"/>
        <bgColor indexed="64"/>
      </patternFill>
    </fill>
    <fill>
      <patternFill patternType="solid">
        <fgColor indexed="26"/>
        <bgColor indexed="64"/>
      </patternFill>
    </fill>
    <fill>
      <patternFill patternType="solid">
        <fgColor indexed="43"/>
        <bgColor indexed="64"/>
      </patternFill>
    </fill>
    <fill>
      <patternFill patternType="solid">
        <fgColor rgb="FF0060AF"/>
        <bgColor indexed="64"/>
      </patternFill>
    </fill>
    <fill>
      <patternFill patternType="solid">
        <fgColor theme="3" tint="0.79998168889431442"/>
        <bgColor indexed="64"/>
      </patternFill>
    </fill>
  </fills>
  <borders count="7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diagonal/>
    </border>
    <border>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right/>
      <top style="medium">
        <color indexed="64"/>
      </top>
      <bottom style="medium">
        <color indexed="64"/>
      </bottom>
      <diagonal/>
    </border>
    <border>
      <left style="double">
        <color indexed="64"/>
      </left>
      <right/>
      <top/>
      <bottom style="hair">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s>
  <cellStyleXfs count="251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 fillId="0" borderId="0" applyFont="0" applyFill="0" applyBorder="0" applyAlignment="0" applyProtection="0"/>
    <xf numFmtId="0" fontId="19" fillId="0" borderId="0"/>
    <xf numFmtId="0" fontId="19" fillId="0" borderId="0"/>
    <xf numFmtId="0" fontId="19" fillId="0" borderId="0"/>
    <xf numFmtId="0" fontId="1" fillId="0" borderId="0"/>
    <xf numFmtId="9" fontId="19" fillId="0" borderId="0" applyFont="0" applyFill="0" applyBorder="0" applyAlignment="0" applyProtection="0"/>
    <xf numFmtId="9" fontId="19" fillId="0" borderId="0" applyFont="0" applyFill="0" applyBorder="0" applyAlignment="0" applyProtection="0"/>
    <xf numFmtId="0" fontId="18" fillId="0" borderId="0"/>
    <xf numFmtId="0" fontId="20" fillId="34" borderId="0" applyNumberFormat="0" applyBorder="0" applyAlignment="0" applyProtection="0"/>
    <xf numFmtId="0" fontId="20" fillId="35" borderId="0" applyNumberFormat="0" applyBorder="0" applyAlignment="0" applyProtection="0"/>
    <xf numFmtId="0" fontId="20" fillId="36" borderId="0" applyNumberFormat="0" applyBorder="0" applyAlignment="0" applyProtection="0"/>
    <xf numFmtId="0" fontId="20" fillId="37" borderId="0" applyNumberFormat="0" applyBorder="0" applyAlignment="0" applyProtection="0"/>
    <xf numFmtId="0" fontId="20" fillId="38" borderId="0" applyNumberFormat="0" applyBorder="0" applyAlignment="0" applyProtection="0"/>
    <xf numFmtId="0" fontId="20" fillId="39" borderId="0" applyNumberFormat="0" applyBorder="0" applyAlignment="0" applyProtection="0"/>
    <xf numFmtId="0" fontId="20" fillId="40" borderId="0" applyNumberFormat="0" applyBorder="0" applyAlignment="0" applyProtection="0"/>
    <xf numFmtId="0" fontId="20" fillId="41" borderId="0" applyNumberFormat="0" applyBorder="0" applyAlignment="0" applyProtection="0"/>
    <xf numFmtId="0" fontId="20" fillId="42" borderId="0" applyNumberFormat="0" applyBorder="0" applyAlignment="0" applyProtection="0"/>
    <xf numFmtId="0" fontId="20" fillId="37" borderId="0" applyNumberFormat="0" applyBorder="0" applyAlignment="0" applyProtection="0"/>
    <xf numFmtId="0" fontId="20" fillId="40" borderId="0" applyNumberFormat="0" applyBorder="0" applyAlignment="0" applyProtection="0"/>
    <xf numFmtId="0" fontId="20" fillId="43" borderId="0" applyNumberFormat="0" applyBorder="0" applyAlignment="0" applyProtection="0"/>
    <xf numFmtId="0" fontId="21" fillId="44" borderId="0" applyNumberFormat="0" applyBorder="0" applyAlignment="0" applyProtection="0"/>
    <xf numFmtId="0" fontId="21" fillId="41" borderId="0" applyNumberFormat="0" applyBorder="0" applyAlignment="0" applyProtection="0"/>
    <xf numFmtId="0" fontId="21" fillId="42"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47" borderId="0" applyNumberFormat="0" applyBorder="0" applyAlignment="0" applyProtection="0"/>
    <xf numFmtId="0" fontId="21" fillId="48" borderId="0" applyNumberFormat="0" applyBorder="0" applyAlignment="0" applyProtection="0"/>
    <xf numFmtId="0" fontId="21" fillId="49" borderId="0" applyNumberFormat="0" applyBorder="0" applyAlignment="0" applyProtection="0"/>
    <xf numFmtId="0" fontId="21" fillId="50" borderId="0" applyNumberFormat="0" applyBorder="0" applyAlignment="0" applyProtection="0"/>
    <xf numFmtId="0" fontId="21" fillId="45" borderId="0" applyNumberFormat="0" applyBorder="0" applyAlignment="0" applyProtection="0"/>
    <xf numFmtId="0" fontId="21" fillId="46" borderId="0" applyNumberFormat="0" applyBorder="0" applyAlignment="0" applyProtection="0"/>
    <xf numFmtId="0" fontId="21" fillId="51" borderId="0" applyNumberFormat="0" applyBorder="0" applyAlignment="0" applyProtection="0"/>
    <xf numFmtId="0" fontId="22" fillId="35" borderId="0" applyNumberFormat="0" applyBorder="0" applyAlignment="0" applyProtection="0"/>
    <xf numFmtId="0" fontId="23" fillId="52" borderId="10" applyNumberFormat="0" applyAlignment="0" applyProtection="0"/>
    <xf numFmtId="0" fontId="24" fillId="53" borderId="11" applyNumberFormat="0" applyAlignment="0" applyProtection="0"/>
    <xf numFmtId="44" fontId="18" fillId="0" borderId="0" applyFont="0" applyFill="0" applyBorder="0" applyAlignment="0" applyProtection="0"/>
    <xf numFmtId="44" fontId="20" fillId="0" borderId="0" applyFont="0" applyFill="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0" borderId="12" applyNumberFormat="0" applyFill="0" applyAlignment="0" applyProtection="0"/>
    <xf numFmtId="0" fontId="28" fillId="0" borderId="13" applyNumberFormat="0" applyFill="0" applyAlignment="0" applyProtection="0"/>
    <xf numFmtId="0" fontId="29" fillId="0" borderId="14" applyNumberFormat="0" applyFill="0" applyAlignment="0" applyProtection="0"/>
    <xf numFmtId="0" fontId="29" fillId="0" borderId="0" applyNumberFormat="0" applyFill="0" applyBorder="0" applyAlignment="0" applyProtection="0"/>
    <xf numFmtId="0" fontId="30" fillId="39" borderId="10" applyNumberFormat="0" applyAlignment="0" applyProtection="0"/>
    <xf numFmtId="0" fontId="31" fillId="0" borderId="15" applyNumberFormat="0" applyFill="0" applyAlignment="0" applyProtection="0"/>
    <xf numFmtId="0" fontId="32" fillId="54" borderId="0" applyNumberFormat="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2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8" fillId="55" borderId="16" applyNumberFormat="0" applyFont="0" applyAlignment="0" applyProtection="0"/>
    <xf numFmtId="0" fontId="33" fillId="52" borderId="17" applyNumberFormat="0" applyAlignment="0" applyProtection="0"/>
    <xf numFmtId="9" fontId="18" fillId="0" borderId="0" applyFont="0" applyFill="0" applyBorder="0" applyAlignment="0" applyProtection="0"/>
    <xf numFmtId="0" fontId="34" fillId="0" borderId="0" applyNumberFormat="0" applyFill="0" applyBorder="0" applyAlignment="0" applyProtection="0"/>
    <xf numFmtId="0" fontId="35" fillId="0" borderId="18" applyNumberFormat="0" applyFill="0" applyAlignment="0" applyProtection="0"/>
    <xf numFmtId="0" fontId="36" fillId="0" borderId="0" applyNumberFormat="0" applyFill="0" applyBorder="0" applyAlignment="0" applyProtection="0"/>
    <xf numFmtId="0" fontId="2" fillId="0" borderId="0" applyNumberFormat="0" applyFill="0" applyBorder="0" applyAlignment="0" applyProtection="0"/>
    <xf numFmtId="0" fontId="8" fillId="4" borderId="0" applyNumberFormat="0" applyBorder="0" applyAlignment="0" applyProtection="0"/>
    <xf numFmtId="0" fontId="17" fillId="12" borderId="0" applyNumberFormat="0" applyBorder="0" applyAlignment="0" applyProtection="0"/>
    <xf numFmtId="0" fontId="17" fillId="16" borderId="0" applyNumberFormat="0" applyBorder="0" applyAlignment="0" applyProtection="0"/>
    <xf numFmtId="0" fontId="17" fillId="20" borderId="0" applyNumberFormat="0" applyBorder="0" applyAlignment="0" applyProtection="0"/>
    <xf numFmtId="0" fontId="17" fillId="24" borderId="0" applyNumberFormat="0" applyBorder="0" applyAlignment="0" applyProtection="0"/>
    <xf numFmtId="0" fontId="17" fillId="28" borderId="0" applyNumberFormat="0" applyBorder="0" applyAlignment="0" applyProtection="0"/>
    <xf numFmtId="0" fontId="17" fillId="32" borderId="0" applyNumberFormat="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8" fillId="0" borderId="0"/>
    <xf numFmtId="0" fontId="56" fillId="0" borderId="0"/>
    <xf numFmtId="0" fontId="1" fillId="0" borderId="0"/>
    <xf numFmtId="0" fontId="20" fillId="0" borderId="0"/>
    <xf numFmtId="171" fontId="20"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60" fillId="0" borderId="0" applyFill="0" applyBorder="0" applyAlignment="0" applyProtection="0"/>
    <xf numFmtId="171" fontId="60" fillId="0" borderId="0" applyFill="0" applyBorder="0" applyAlignment="0" applyProtection="0"/>
    <xf numFmtId="43" fontId="18" fillId="0" borderId="0" applyFont="0" applyFill="0" applyBorder="0" applyAlignment="0" applyProtection="0"/>
    <xf numFmtId="171" fontId="60" fillId="0" borderId="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60" fillId="0" borderId="0" applyFill="0" applyBorder="0" applyAlignment="0" applyProtection="0"/>
    <xf numFmtId="171" fontId="60" fillId="0" borderId="0" applyFill="0" applyBorder="0" applyAlignment="0" applyProtection="0"/>
    <xf numFmtId="171" fontId="60" fillId="0" borderId="0" applyFill="0" applyBorder="0" applyAlignment="0" applyProtection="0"/>
    <xf numFmtId="171" fontId="60" fillId="0" borderId="0" applyFill="0" applyBorder="0" applyAlignment="0" applyProtection="0"/>
    <xf numFmtId="171" fontId="60" fillId="0" borderId="0" applyFill="0" applyBorder="0" applyAlignment="0" applyProtection="0"/>
    <xf numFmtId="171" fontId="60" fillId="0" borderId="0" applyFill="0" applyBorder="0" applyAlignment="0" applyProtection="0"/>
    <xf numFmtId="171" fontId="60" fillId="0" borderId="0" applyFill="0" applyBorder="0" applyAlignment="0" applyProtection="0"/>
    <xf numFmtId="171" fontId="60" fillId="0" borderId="0" applyFill="0" applyBorder="0" applyAlignment="0" applyProtection="0"/>
    <xf numFmtId="171" fontId="60" fillId="0" borderId="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60" fillId="0" borderId="0" applyFill="0" applyBorder="0" applyAlignment="0" applyProtection="0"/>
    <xf numFmtId="171" fontId="60" fillId="0" borderId="0" applyFill="0" applyBorder="0" applyAlignment="0" applyProtection="0"/>
    <xf numFmtId="171" fontId="60" fillId="0" borderId="0" applyFill="0" applyBorder="0" applyAlignment="0" applyProtection="0"/>
    <xf numFmtId="171" fontId="60" fillId="0" borderId="0" applyFill="0" applyBorder="0" applyAlignment="0" applyProtection="0"/>
    <xf numFmtId="171" fontId="60" fillId="0" borderId="0" applyFill="0" applyBorder="0" applyAlignment="0" applyProtection="0"/>
    <xf numFmtId="171" fontId="60" fillId="0" borderId="0" applyFill="0" applyBorder="0" applyAlignment="0" applyProtection="0"/>
    <xf numFmtId="171" fontId="60" fillId="0" borderId="0" applyFill="0" applyBorder="0" applyAlignment="0" applyProtection="0"/>
    <xf numFmtId="171" fontId="60" fillId="0" borderId="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171" fontId="60" fillId="0" borderId="0" applyFill="0" applyBorder="0" applyAlignment="0" applyProtection="0"/>
    <xf numFmtId="171" fontId="60" fillId="0" borderId="0" applyFill="0" applyBorder="0" applyAlignment="0" applyProtection="0"/>
    <xf numFmtId="171" fontId="60" fillId="0" borderId="0" applyFill="0" applyBorder="0" applyAlignment="0" applyProtection="0"/>
    <xf numFmtId="171" fontId="60" fillId="0" borderId="0" applyFill="0" applyBorder="0" applyAlignment="0" applyProtection="0"/>
    <xf numFmtId="43" fontId="20" fillId="0" borderId="0" applyFont="0" applyFill="0" applyBorder="0" applyAlignment="0" applyProtection="0"/>
    <xf numFmtId="171" fontId="60" fillId="0" borderId="0" applyFill="0" applyBorder="0" applyAlignment="0" applyProtection="0"/>
    <xf numFmtId="171" fontId="60" fillId="0" borderId="0" applyFill="0" applyBorder="0" applyAlignment="0" applyProtection="0"/>
    <xf numFmtId="171" fontId="60" fillId="0" borderId="0" applyFill="0" applyBorder="0" applyAlignment="0" applyProtection="0"/>
    <xf numFmtId="172" fontId="60"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172" fontId="60" fillId="0" borderId="0" applyFill="0" applyBorder="0" applyAlignment="0" applyProtection="0"/>
    <xf numFmtId="44" fontId="18" fillId="0" borderId="0" applyFont="0" applyFill="0" applyBorder="0" applyAlignment="0" applyProtection="0"/>
    <xf numFmtId="44" fontId="20" fillId="0" borderId="0" applyFont="0" applyFill="0" applyBorder="0" applyAlignment="0" applyProtection="0"/>
    <xf numFmtId="172" fontId="60" fillId="0" borderId="0" applyFill="0" applyBorder="0" applyAlignment="0" applyProtection="0"/>
    <xf numFmtId="44" fontId="20" fillId="0" borderId="0" applyFont="0" applyFill="0" applyBorder="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37" fontId="64" fillId="0" borderId="0"/>
    <xf numFmtId="0" fontId="65" fillId="0" borderId="0"/>
    <xf numFmtId="0" fontId="66" fillId="0" borderId="0"/>
    <xf numFmtId="0" fontId="66" fillId="0" borderId="0"/>
    <xf numFmtId="0" fontId="66" fillId="0" borderId="0"/>
    <xf numFmtId="0" fontId="66" fillId="0" borderId="0"/>
    <xf numFmtId="0" fontId="66" fillId="0" borderId="0"/>
    <xf numFmtId="0" fontId="1" fillId="0" borderId="0"/>
    <xf numFmtId="0" fontId="1"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6" fillId="0" borderId="0"/>
    <xf numFmtId="0" fontId="66" fillId="0" borderId="0"/>
    <xf numFmtId="0" fontId="65" fillId="0" borderId="0"/>
    <xf numFmtId="0" fontId="65" fillId="0" borderId="0"/>
    <xf numFmtId="0" fontId="65" fillId="0" borderId="0"/>
    <xf numFmtId="0" fontId="65" fillId="0" borderId="0"/>
    <xf numFmtId="0" fontId="65" fillId="0" borderId="0"/>
    <xf numFmtId="0" fontId="65" fillId="0" borderId="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0" fillId="0" borderId="0" applyFill="0" applyBorder="0" applyAlignment="0" applyProtection="0"/>
    <xf numFmtId="9" fontId="18" fillId="0" borderId="0" applyFont="0" applyFill="0" applyBorder="0" applyAlignment="0" applyProtection="0"/>
    <xf numFmtId="9" fontId="20" fillId="0" borderId="0" applyFont="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60" fillId="0" borderId="0" applyFill="0" applyBorder="0" applyAlignment="0" applyProtection="0"/>
    <xf numFmtId="9" fontId="18" fillId="0" borderId="0" applyFon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168" fontId="67" fillId="0" borderId="0" applyFont="0" applyFill="0" applyBorder="0" applyAlignment="0" applyProtection="0">
      <alignment horizontal="right"/>
    </xf>
    <xf numFmtId="2" fontId="67" fillId="0" borderId="0" applyFont="0" applyFill="0" applyBorder="0" applyAlignment="0" applyProtection="0">
      <alignment horizontal="right"/>
    </xf>
    <xf numFmtId="0" fontId="1" fillId="34" borderId="0" applyNumberFormat="0" applyBorder="0" applyAlignment="0" applyProtection="0"/>
    <xf numFmtId="0" fontId="20" fillId="34"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 fillId="35"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0" fillId="36"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0" fillId="37" borderId="0" applyNumberFormat="0" applyBorder="0" applyAlignment="0" applyProtection="0"/>
    <xf numFmtId="0" fontId="1" fillId="37" borderId="0" applyNumberFormat="0" applyBorder="0" applyAlignment="0" applyProtection="0"/>
    <xf numFmtId="0" fontId="1" fillId="42" borderId="0" applyNumberFormat="0" applyBorder="0" applyAlignment="0" applyProtection="0"/>
    <xf numFmtId="0" fontId="20" fillId="42" borderId="0" applyNumberFormat="0" applyBorder="0" applyAlignment="0" applyProtection="0"/>
    <xf numFmtId="0" fontId="1" fillId="42" borderId="0" applyNumberFormat="0" applyBorder="0" applyAlignment="0" applyProtection="0"/>
    <xf numFmtId="0" fontId="17" fillId="42" borderId="0" applyNumberFormat="0" applyBorder="0" applyAlignment="0" applyProtection="0"/>
    <xf numFmtId="0" fontId="21" fillId="42" borderId="0" applyNumberFormat="0" applyBorder="0" applyAlignment="0" applyProtection="0"/>
    <xf numFmtId="0" fontId="17" fillId="42" borderId="0" applyNumberFormat="0" applyBorder="0" applyAlignment="0" applyProtection="0"/>
    <xf numFmtId="0" fontId="17" fillId="45" borderId="0" applyNumberFormat="0" applyBorder="0" applyAlignment="0" applyProtection="0"/>
    <xf numFmtId="0" fontId="21" fillId="45" borderId="0" applyNumberFormat="0" applyBorder="0" applyAlignment="0" applyProtection="0"/>
    <xf numFmtId="0" fontId="17" fillId="45" borderId="0" applyNumberFormat="0" applyBorder="0" applyAlignment="0" applyProtection="0"/>
    <xf numFmtId="0" fontId="17" fillId="47" borderId="0" applyNumberFormat="0" applyBorder="0" applyAlignment="0" applyProtection="0"/>
    <xf numFmtId="0" fontId="21" fillId="47" borderId="0" applyNumberFormat="0" applyBorder="0" applyAlignment="0" applyProtection="0"/>
    <xf numFmtId="0" fontId="17" fillId="47" borderId="0" applyNumberFormat="0" applyBorder="0" applyAlignment="0" applyProtection="0"/>
    <xf numFmtId="173" fontId="68" fillId="63" borderId="63">
      <alignment horizontal="center" vertical="center"/>
    </xf>
    <xf numFmtId="174" fontId="59" fillId="63" borderId="63">
      <alignment horizontal="center" vertical="center"/>
    </xf>
    <xf numFmtId="175" fontId="69" fillId="0" borderId="0" applyFill="0" applyBorder="0" applyAlignment="0"/>
    <xf numFmtId="176" fontId="69" fillId="0" borderId="0" applyFill="0" applyBorder="0" applyAlignment="0"/>
    <xf numFmtId="169" fontId="69" fillId="0" borderId="0" applyFill="0" applyBorder="0" applyAlignment="0"/>
    <xf numFmtId="177" fontId="69" fillId="0" borderId="0" applyFill="0" applyBorder="0" applyAlignment="0"/>
    <xf numFmtId="178" fontId="69" fillId="0" borderId="0" applyFill="0" applyBorder="0" applyAlignment="0"/>
    <xf numFmtId="175" fontId="69" fillId="0" borderId="0" applyFill="0" applyBorder="0" applyAlignment="0"/>
    <xf numFmtId="178" fontId="70" fillId="0" borderId="0" applyFill="0" applyBorder="0" applyAlignment="0"/>
    <xf numFmtId="176" fontId="69" fillId="0" borderId="0" applyFill="0" applyBorder="0" applyAlignment="0"/>
    <xf numFmtId="175" fontId="6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0"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71" fontId="18" fillId="0" borderId="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3" fontId="18" fillId="0" borderId="0" applyFont="0" applyFill="0" applyBorder="0" applyAlignment="0" applyProtection="0"/>
    <xf numFmtId="3" fontId="67" fillId="0" borderId="0" applyFont="0" applyFill="0" applyBorder="0" applyAlignment="0" applyProtection="0">
      <alignment horizontal="right"/>
    </xf>
    <xf numFmtId="176" fontId="69"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7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72" fontId="18" fillId="0" borderId="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67" fontId="67" fillId="0" borderId="0"/>
    <xf numFmtId="6" fontId="72" fillId="0" borderId="0">
      <protection locked="0"/>
    </xf>
    <xf numFmtId="14" fontId="73" fillId="0" borderId="0" applyFill="0" applyBorder="0" applyAlignment="0"/>
    <xf numFmtId="179" fontId="18" fillId="0" borderId="64">
      <alignment vertical="center"/>
    </xf>
    <xf numFmtId="175" fontId="69" fillId="0" borderId="0" applyFill="0" applyBorder="0" applyAlignment="0"/>
    <xf numFmtId="176" fontId="69" fillId="0" borderId="0" applyFill="0" applyBorder="0" applyAlignment="0"/>
    <xf numFmtId="175" fontId="69" fillId="0" borderId="0" applyFill="0" applyBorder="0" applyAlignment="0"/>
    <xf numFmtId="178" fontId="70" fillId="0" borderId="0" applyFill="0" applyBorder="0" applyAlignment="0"/>
    <xf numFmtId="176" fontId="69" fillId="0" borderId="0" applyFill="0" applyBorder="0" applyAlignment="0"/>
    <xf numFmtId="180" fontId="18" fillId="0" borderId="0">
      <protection locked="0"/>
    </xf>
    <xf numFmtId="38" fontId="67" fillId="62" borderId="0" applyNumberFormat="0" applyBorder="0" applyAlignment="0" applyProtection="0"/>
    <xf numFmtId="38" fontId="67" fillId="62" borderId="0" applyNumberFormat="0" applyBorder="0" applyAlignment="0" applyProtection="0"/>
    <xf numFmtId="0" fontId="74" fillId="0" borderId="0" applyNumberFormat="0" applyFill="0" applyBorder="0" applyAlignment="0" applyProtection="0"/>
    <xf numFmtId="0" fontId="57" fillId="0" borderId="62" applyNumberFormat="0" applyAlignment="0" applyProtection="0">
      <alignment horizontal="left" vertical="center"/>
    </xf>
    <xf numFmtId="0" fontId="57" fillId="0" borderId="48">
      <alignment horizontal="left" vertical="center"/>
    </xf>
    <xf numFmtId="0" fontId="57" fillId="0" borderId="48">
      <alignment horizontal="left" vertical="center"/>
    </xf>
    <xf numFmtId="181" fontId="18" fillId="0" borderId="0">
      <protection locked="0"/>
    </xf>
    <xf numFmtId="181" fontId="18" fillId="0" borderId="0">
      <protection locked="0"/>
    </xf>
    <xf numFmtId="0" fontId="75" fillId="0" borderId="65" applyNumberFormat="0" applyFill="0" applyAlignment="0" applyProtection="0"/>
    <xf numFmtId="10" fontId="67" fillId="64" borderId="19" applyNumberFormat="0" applyBorder="0" applyAlignment="0" applyProtection="0"/>
    <xf numFmtId="10" fontId="67" fillId="64" borderId="19" applyNumberFormat="0" applyBorder="0" applyAlignment="0" applyProtection="0"/>
    <xf numFmtId="175" fontId="69" fillId="0" borderId="0" applyFill="0" applyBorder="0" applyAlignment="0"/>
    <xf numFmtId="176" fontId="69" fillId="0" borderId="0" applyFill="0" applyBorder="0" applyAlignment="0"/>
    <xf numFmtId="175" fontId="69" fillId="0" borderId="0" applyFill="0" applyBorder="0" applyAlignment="0"/>
    <xf numFmtId="178" fontId="70" fillId="0" borderId="0" applyFill="0" applyBorder="0" applyAlignment="0"/>
    <xf numFmtId="176" fontId="69" fillId="0" borderId="0" applyFill="0" applyBorder="0" applyAlignment="0"/>
    <xf numFmtId="182" fontId="76"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 fillId="0" borderId="0"/>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77" fillId="0" borderId="0"/>
    <xf numFmtId="0" fontId="18" fillId="0" borderId="0"/>
    <xf numFmtId="0" fontId="77" fillId="0" borderId="0"/>
    <xf numFmtId="0" fontId="18" fillId="0" borderId="0"/>
    <xf numFmtId="0" fontId="18" fillId="0" borderId="0"/>
    <xf numFmtId="0" fontId="1" fillId="0" borderId="0"/>
    <xf numFmtId="0" fontId="18" fillId="0" borderId="0"/>
    <xf numFmtId="0" fontId="18" fillId="0" borderId="0"/>
    <xf numFmtId="0" fontId="18" fillId="0" borderId="0"/>
    <xf numFmtId="0" fontId="1" fillId="0" borderId="0"/>
    <xf numFmtId="0" fontId="18" fillId="0" borderId="0"/>
    <xf numFmtId="0" fontId="67" fillId="0" borderId="0"/>
    <xf numFmtId="0" fontId="67" fillId="0" borderId="0"/>
    <xf numFmtId="0" fontId="18" fillId="0" borderId="0"/>
    <xf numFmtId="0" fontId="77" fillId="0" borderId="0"/>
    <xf numFmtId="0" fontId="18" fillId="0" borderId="0" applyNumberFormat="0" applyFill="0" applyBorder="0" applyAlignment="0" applyProtection="0"/>
    <xf numFmtId="0" fontId="1" fillId="0" borderId="0"/>
    <xf numFmtId="0" fontId="78" fillId="0" borderId="0"/>
    <xf numFmtId="0" fontId="1" fillId="0" borderId="0"/>
    <xf numFmtId="0" fontId="18" fillId="0" borderId="0" applyNumberForma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10" fontId="67" fillId="64" borderId="19" applyNumberFormat="0" applyBorder="0" applyAlignment="0" applyProtection="0"/>
    <xf numFmtId="10" fontId="67" fillId="64" borderId="19" applyNumberFormat="0" applyBorder="0" applyAlignment="0" applyProtection="0"/>
    <xf numFmtId="0" fontId="57" fillId="0" borderId="48">
      <alignment horizontal="left" vertical="center"/>
    </xf>
    <xf numFmtId="0" fontId="57" fillId="0" borderId="48">
      <alignment horizontal="left" vertical="center"/>
    </xf>
    <xf numFmtId="0" fontId="18" fillId="0" borderId="0"/>
    <xf numFmtId="0" fontId="18" fillId="0" borderId="0"/>
    <xf numFmtId="0" fontId="18" fillId="0" borderId="0"/>
    <xf numFmtId="0" fontId="20" fillId="0" borderId="0"/>
    <xf numFmtId="0" fontId="1" fillId="0" borderId="0"/>
    <xf numFmtId="0" fontId="1" fillId="0" borderId="0"/>
    <xf numFmtId="0" fontId="1" fillId="0" borderId="0"/>
    <xf numFmtId="0" fontId="18" fillId="0" borderId="0"/>
    <xf numFmtId="0" fontId="1" fillId="0" borderId="0"/>
    <xf numFmtId="0" fontId="20" fillId="8" borderId="8" applyNumberFormat="0" applyFont="0" applyAlignment="0" applyProtection="0"/>
    <xf numFmtId="0" fontId="18" fillId="55" borderId="16" applyNumberFormat="0" applyFont="0" applyAlignment="0" applyProtection="0"/>
    <xf numFmtId="0" fontId="20" fillId="8" borderId="8" applyNumberFormat="0" applyFont="0" applyAlignment="0" applyProtection="0"/>
    <xf numFmtId="0" fontId="79" fillId="0" borderId="20" applyFill="0" applyProtection="0">
      <alignment horizontal="right" wrapText="1"/>
    </xf>
    <xf numFmtId="178" fontId="69" fillId="0" borderId="0" applyFont="0" applyFill="0" applyBorder="0" applyAlignment="0" applyProtection="0"/>
    <xf numFmtId="183" fontId="18" fillId="0" borderId="0" applyFont="0" applyFill="0" applyBorder="0" applyAlignment="0" applyProtection="0"/>
    <xf numFmtId="10"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7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2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175" fontId="69" fillId="0" borderId="0" applyFill="0" applyBorder="0" applyAlignment="0"/>
    <xf numFmtId="176" fontId="69" fillId="0" borderId="0" applyFill="0" applyBorder="0" applyAlignment="0"/>
    <xf numFmtId="175" fontId="69" fillId="0" borderId="0" applyFill="0" applyBorder="0" applyAlignment="0"/>
    <xf numFmtId="178" fontId="70" fillId="0" borderId="0" applyFill="0" applyBorder="0" applyAlignment="0"/>
    <xf numFmtId="176" fontId="69" fillId="0" borderId="0" applyFill="0" applyBorder="0" applyAlignment="0"/>
    <xf numFmtId="0" fontId="80" fillId="0" borderId="0" applyFill="0" applyBorder="0" applyProtection="0">
      <alignment horizontal="left" wrapText="1"/>
    </xf>
    <xf numFmtId="49" fontId="73" fillId="0" borderId="0" applyFill="0" applyBorder="0" applyAlignment="0"/>
    <xf numFmtId="184" fontId="18" fillId="0" borderId="0" applyFill="0" applyBorder="0" applyAlignment="0"/>
    <xf numFmtId="185" fontId="18" fillId="0" borderId="0" applyFill="0" applyBorder="0" applyAlignment="0"/>
    <xf numFmtId="181" fontId="18" fillId="0" borderId="66">
      <protection locked="0"/>
    </xf>
    <xf numFmtId="37" fontId="67" fillId="65" borderId="0" applyNumberFormat="0" applyBorder="0" applyAlignment="0" applyProtection="0"/>
    <xf numFmtId="37" fontId="67" fillId="65" borderId="0" applyNumberFormat="0" applyBorder="0" applyAlignment="0" applyProtection="0"/>
    <xf numFmtId="37" fontId="67" fillId="0" borderId="0"/>
    <xf numFmtId="3" fontId="81" fillId="0" borderId="65" applyProtection="0"/>
    <xf numFmtId="0" fontId="23" fillId="52" borderId="10" applyNumberFormat="0" applyAlignment="0" applyProtection="0"/>
    <xf numFmtId="10" fontId="67" fillId="64" borderId="19" applyNumberFormat="0" applyBorder="0" applyAlignment="0" applyProtection="0"/>
    <xf numFmtId="10" fontId="67" fillId="64" borderId="19" applyNumberFormat="0" applyBorder="0" applyAlignment="0" applyProtection="0"/>
    <xf numFmtId="0" fontId="30" fillId="39" borderId="10" applyNumberFormat="0" applyAlignment="0" applyProtection="0"/>
    <xf numFmtId="0" fontId="30" fillId="39" borderId="10" applyNumberFormat="0" applyAlignment="0" applyProtection="0"/>
    <xf numFmtId="0" fontId="23" fillId="52" borderId="10" applyNumberFormat="0" applyAlignment="0" applyProtection="0"/>
    <xf numFmtId="0" fontId="18" fillId="55" borderId="16" applyNumberFormat="0" applyFont="0" applyAlignment="0" applyProtection="0"/>
    <xf numFmtId="0" fontId="79" fillId="0" borderId="20" applyFill="0" applyProtection="0">
      <alignment horizontal="right" wrapText="1"/>
    </xf>
    <xf numFmtId="0" fontId="33" fillId="52" borderId="17" applyNumberFormat="0" applyAlignment="0" applyProtection="0"/>
    <xf numFmtId="0" fontId="18" fillId="55" borderId="16" applyNumberFormat="0" applyFont="0" applyAlignment="0" applyProtection="0"/>
    <xf numFmtId="0" fontId="79" fillId="0" borderId="20" applyFill="0" applyProtection="0">
      <alignment horizontal="right" wrapText="1"/>
    </xf>
    <xf numFmtId="0" fontId="33" fillId="52" borderId="17" applyNumberFormat="0" applyAlignment="0" applyProtection="0"/>
    <xf numFmtId="10" fontId="67" fillId="64" borderId="19" applyNumberFormat="0" applyBorder="0" applyAlignment="0" applyProtection="0"/>
    <xf numFmtId="10" fontId="67" fillId="64" borderId="19" applyNumberFormat="0" applyBorder="0" applyAlignment="0" applyProtection="0"/>
    <xf numFmtId="9" fontId="1" fillId="0" borderId="0" applyFont="0" applyFill="0" applyBorder="0" applyAlignment="0" applyProtection="0"/>
  </cellStyleXfs>
  <cellXfs count="401">
    <xf numFmtId="0" fontId="0" fillId="0" borderId="0" xfId="0"/>
    <xf numFmtId="0" fontId="0" fillId="33" borderId="0" xfId="0" applyFill="1"/>
    <xf numFmtId="0" fontId="37" fillId="33" borderId="0" xfId="0" applyFont="1" applyFill="1"/>
    <xf numFmtId="0" fontId="40" fillId="33" borderId="0" xfId="42" applyFont="1" applyFill="1" applyBorder="1" applyAlignment="1">
      <alignment vertical="center"/>
    </xf>
    <xf numFmtId="0" fontId="41" fillId="33" borderId="0" xfId="0" applyFont="1" applyFill="1" applyBorder="1" applyAlignment="1">
      <alignment horizontal="left"/>
    </xf>
    <xf numFmtId="0" fontId="42" fillId="33" borderId="0" xfId="42" applyFont="1" applyFill="1" applyAlignment="1" applyProtection="1">
      <alignment horizontal="left" vertical="center" wrapText="1" indent="2"/>
      <protection hidden="1"/>
    </xf>
    <xf numFmtId="0" fontId="38" fillId="33" borderId="0" xfId="42" applyFont="1" applyFill="1" applyAlignment="1" applyProtection="1">
      <alignment horizontal="left" vertical="center" wrapText="1" indent="2"/>
      <protection hidden="1"/>
    </xf>
    <xf numFmtId="0" fontId="37" fillId="58" borderId="25" xfId="0" applyFont="1" applyFill="1" applyBorder="1" applyAlignment="1" applyProtection="1">
      <alignment horizontal="left" vertical="center" indent="1"/>
      <protection hidden="1"/>
    </xf>
    <xf numFmtId="0" fontId="37" fillId="58" borderId="28" xfId="0" applyFont="1" applyFill="1" applyBorder="1" applyAlignment="1" applyProtection="1">
      <alignment horizontal="left" vertical="center" indent="1"/>
      <protection hidden="1"/>
    </xf>
    <xf numFmtId="0" fontId="37" fillId="58" borderId="30" xfId="0" applyFont="1" applyFill="1" applyBorder="1" applyAlignment="1" applyProtection="1">
      <alignment horizontal="left" vertical="center" indent="1"/>
      <protection hidden="1"/>
    </xf>
    <xf numFmtId="0" fontId="43" fillId="58" borderId="33" xfId="0" applyFont="1" applyFill="1" applyBorder="1" applyAlignment="1" applyProtection="1">
      <alignment horizontal="center" vertical="center" wrapText="1"/>
      <protection hidden="1"/>
    </xf>
    <xf numFmtId="0" fontId="43" fillId="58" borderId="34" xfId="0" applyFont="1" applyFill="1" applyBorder="1" applyAlignment="1" applyProtection="1">
      <alignment horizontal="center" vertical="center" wrapText="1"/>
      <protection hidden="1"/>
    </xf>
    <xf numFmtId="0" fontId="43" fillId="58" borderId="35" xfId="0" applyFont="1" applyFill="1" applyBorder="1" applyAlignment="1" applyProtection="1">
      <alignment horizontal="center" vertical="center" wrapText="1"/>
      <protection hidden="1"/>
    </xf>
    <xf numFmtId="14" fontId="44" fillId="56" borderId="31" xfId="0" applyNumberFormat="1" applyFont="1" applyFill="1" applyBorder="1" applyAlignment="1" applyProtection="1">
      <alignment horizontal="center" vertical="center"/>
      <protection locked="0"/>
    </xf>
    <xf numFmtId="3" fontId="44" fillId="56" borderId="31" xfId="0" applyNumberFormat="1" applyFont="1" applyFill="1" applyBorder="1" applyAlignment="1" applyProtection="1">
      <alignment horizontal="center" vertical="center"/>
      <protection locked="0"/>
    </xf>
    <xf numFmtId="0" fontId="37" fillId="0" borderId="0" xfId="0" applyFont="1" applyAlignment="1">
      <alignment horizontal="center" vertical="center" wrapText="1"/>
    </xf>
    <xf numFmtId="0" fontId="0" fillId="0" borderId="0" xfId="0" applyFill="1" applyBorder="1" applyAlignment="1">
      <alignment horizontal="center" vertical="center" wrapText="1"/>
    </xf>
    <xf numFmtId="0" fontId="37" fillId="0" borderId="50" xfId="0" applyFont="1" applyBorder="1" applyAlignment="1">
      <alignment horizontal="center" vertical="center" wrapText="1"/>
    </xf>
    <xf numFmtId="0" fontId="44" fillId="0" borderId="0" xfId="0" applyFont="1" applyAlignment="1">
      <alignment horizontal="center" vertical="center" wrapText="1"/>
    </xf>
    <xf numFmtId="0" fontId="43" fillId="0" borderId="0" xfId="0" applyFont="1" applyAlignment="1">
      <alignment horizontal="center" vertical="center" wrapText="1"/>
    </xf>
    <xf numFmtId="0" fontId="43" fillId="58" borderId="25" xfId="0" applyFont="1" applyFill="1" applyBorder="1" applyAlignment="1">
      <alignment horizontal="center" vertical="center" wrapText="1"/>
    </xf>
    <xf numFmtId="0" fontId="43" fillId="58" borderId="26" xfId="0" applyFont="1" applyFill="1" applyBorder="1" applyAlignment="1">
      <alignment horizontal="center" vertical="center" wrapText="1"/>
    </xf>
    <xf numFmtId="0" fontId="43" fillId="58" borderId="27" xfId="0" applyFont="1" applyFill="1" applyBorder="1" applyAlignment="1">
      <alignment horizontal="center" vertical="center" wrapText="1"/>
    </xf>
    <xf numFmtId="0" fontId="44" fillId="59" borderId="28" xfId="0" applyFont="1" applyFill="1" applyBorder="1" applyAlignment="1">
      <alignment horizontal="center" vertical="center" wrapText="1"/>
    </xf>
    <xf numFmtId="3" fontId="44" fillId="59" borderId="19" xfId="0" applyNumberFormat="1" applyFont="1" applyFill="1" applyBorder="1" applyAlignment="1">
      <alignment horizontal="center" vertical="center" wrapText="1"/>
    </xf>
    <xf numFmtId="3" fontId="44" fillId="59" borderId="29" xfId="0" applyNumberFormat="1" applyFont="1" applyFill="1" applyBorder="1" applyAlignment="1">
      <alignment horizontal="center" vertical="center" wrapText="1"/>
    </xf>
    <xf numFmtId="0" fontId="44" fillId="59" borderId="30" xfId="0" applyFont="1" applyFill="1" applyBorder="1" applyAlignment="1">
      <alignment horizontal="center" vertical="center" wrapText="1"/>
    </xf>
    <xf numFmtId="3" fontId="44" fillId="59" borderId="31" xfId="0" applyNumberFormat="1" applyFont="1" applyFill="1" applyBorder="1" applyAlignment="1">
      <alignment horizontal="center" vertical="center" wrapText="1"/>
    </xf>
    <xf numFmtId="3" fontId="44" fillId="59" borderId="32" xfId="0" applyNumberFormat="1" applyFont="1" applyFill="1" applyBorder="1" applyAlignment="1">
      <alignment horizontal="center" vertical="center" wrapText="1"/>
    </xf>
    <xf numFmtId="0" fontId="45" fillId="58" borderId="19" xfId="0" applyFont="1" applyFill="1" applyBorder="1" applyAlignment="1">
      <alignment horizontal="center" vertical="center" wrapText="1"/>
    </xf>
    <xf numFmtId="0" fontId="45" fillId="58" borderId="29" xfId="0" applyFont="1" applyFill="1" applyBorder="1" applyAlignment="1">
      <alignment horizontal="center" vertical="center" wrapText="1"/>
    </xf>
    <xf numFmtId="0" fontId="45" fillId="58" borderId="26" xfId="0" applyFont="1" applyFill="1" applyBorder="1" applyAlignment="1">
      <alignment horizontal="center" vertical="center" wrapText="1"/>
    </xf>
    <xf numFmtId="0" fontId="45" fillId="58" borderId="27" xfId="0" applyFont="1" applyFill="1" applyBorder="1" applyAlignment="1">
      <alignment horizontal="center" vertical="center" wrapText="1"/>
    </xf>
    <xf numFmtId="165" fontId="44" fillId="59" borderId="27" xfId="0" applyNumberFormat="1" applyFont="1" applyFill="1" applyBorder="1" applyAlignment="1">
      <alignment horizontal="center" vertical="center" wrapText="1"/>
    </xf>
    <xf numFmtId="0" fontId="46" fillId="59" borderId="28" xfId="0" applyFont="1" applyFill="1" applyBorder="1" applyAlignment="1">
      <alignment horizontal="center" vertical="center" wrapText="1"/>
    </xf>
    <xf numFmtId="0" fontId="46" fillId="59" borderId="19" xfId="0" applyFont="1" applyFill="1" applyBorder="1" applyAlignment="1">
      <alignment horizontal="center" vertical="center" wrapText="1"/>
    </xf>
    <xf numFmtId="0" fontId="46" fillId="59" borderId="29" xfId="0" applyFont="1" applyFill="1" applyBorder="1" applyAlignment="1">
      <alignment horizontal="center" vertical="center" wrapText="1"/>
    </xf>
    <xf numFmtId="0" fontId="43" fillId="58" borderId="28" xfId="0" applyFont="1" applyFill="1" applyBorder="1" applyAlignment="1">
      <alignment horizontal="center" vertical="center" wrapText="1"/>
    </xf>
    <xf numFmtId="0" fontId="44" fillId="59" borderId="29" xfId="0" applyFont="1" applyFill="1" applyBorder="1" applyAlignment="1">
      <alignment horizontal="center" vertical="center" wrapText="1"/>
    </xf>
    <xf numFmtId="0" fontId="43" fillId="58" borderId="30" xfId="0" applyFont="1" applyFill="1" applyBorder="1" applyAlignment="1">
      <alignment horizontal="center" vertical="center" wrapText="1"/>
    </xf>
    <xf numFmtId="165" fontId="44" fillId="59" borderId="32" xfId="0" applyNumberFormat="1" applyFont="1" applyFill="1" applyBorder="1" applyAlignment="1">
      <alignment horizontal="center" vertical="center" wrapText="1"/>
    </xf>
    <xf numFmtId="0" fontId="46" fillId="59" borderId="30" xfId="0" applyFont="1" applyFill="1" applyBorder="1" applyAlignment="1">
      <alignment horizontal="center" vertical="center" wrapText="1"/>
    </xf>
    <xf numFmtId="0" fontId="46" fillId="59" borderId="31" xfId="0" applyFont="1" applyFill="1" applyBorder="1" applyAlignment="1">
      <alignment horizontal="center" vertical="center" wrapText="1"/>
    </xf>
    <xf numFmtId="0" fontId="46" fillId="59" borderId="32" xfId="0" applyFont="1" applyFill="1" applyBorder="1" applyAlignment="1">
      <alignment horizontal="center" vertical="center" wrapText="1"/>
    </xf>
    <xf numFmtId="0" fontId="44" fillId="59" borderId="27" xfId="0" applyFont="1" applyFill="1" applyBorder="1" applyAlignment="1">
      <alignment horizontal="center" vertical="center" wrapText="1"/>
    </xf>
    <xf numFmtId="0" fontId="45" fillId="58" borderId="28" xfId="0" applyFont="1" applyFill="1" applyBorder="1" applyAlignment="1">
      <alignment horizontal="center" vertical="center" wrapText="1"/>
    </xf>
    <xf numFmtId="0" fontId="46" fillId="59" borderId="45" xfId="0" applyFont="1" applyFill="1" applyBorder="1" applyAlignment="1">
      <alignment horizontal="center" vertical="center" wrapText="1"/>
    </xf>
    <xf numFmtId="0" fontId="46" fillId="59" borderId="46" xfId="0" applyFont="1" applyFill="1" applyBorder="1" applyAlignment="1">
      <alignment horizontal="center" vertical="center" wrapText="1"/>
    </xf>
    <xf numFmtId="0" fontId="46" fillId="0" borderId="0" xfId="0" applyFont="1"/>
    <xf numFmtId="0" fontId="44" fillId="58" borderId="25" xfId="0" applyFont="1" applyFill="1" applyBorder="1" applyAlignment="1" applyProtection="1">
      <alignment horizontal="left" vertical="center" indent="1"/>
      <protection hidden="1"/>
    </xf>
    <xf numFmtId="0" fontId="44" fillId="58" borderId="28" xfId="0" applyFont="1" applyFill="1" applyBorder="1" applyAlignment="1" applyProtection="1">
      <alignment horizontal="left" vertical="center" indent="1"/>
      <protection hidden="1"/>
    </xf>
    <xf numFmtId="0" fontId="44" fillId="58" borderId="36" xfId="0" applyFont="1" applyFill="1" applyBorder="1" applyAlignment="1" applyProtection="1">
      <alignment horizontal="left" vertical="center" indent="1"/>
      <protection hidden="1"/>
    </xf>
    <xf numFmtId="0" fontId="44" fillId="0" borderId="39" xfId="0" applyFont="1" applyFill="1" applyBorder="1" applyAlignment="1" applyProtection="1">
      <alignment horizontal="left" vertical="center" indent="1"/>
      <protection hidden="1"/>
    </xf>
    <xf numFmtId="0" fontId="44" fillId="0" borderId="0" xfId="0" applyFont="1" applyFill="1" applyBorder="1" applyAlignment="1" applyProtection="1">
      <alignment horizontal="left" vertical="center" indent="1"/>
      <protection hidden="1"/>
    </xf>
    <xf numFmtId="0" fontId="48" fillId="33" borderId="0" xfId="0" applyFont="1" applyFill="1" applyBorder="1" applyAlignment="1" applyProtection="1">
      <alignment horizontal="left" vertical="center" wrapText="1"/>
      <protection hidden="1"/>
    </xf>
    <xf numFmtId="0" fontId="49" fillId="0" borderId="0" xfId="0" applyFont="1" applyAlignment="1">
      <alignment horizontal="center" vertical="center" wrapText="1"/>
    </xf>
    <xf numFmtId="0" fontId="43" fillId="0" borderId="51" xfId="0" applyFont="1" applyFill="1" applyBorder="1" applyAlignment="1">
      <alignment horizontal="center" vertical="center" wrapText="1"/>
    </xf>
    <xf numFmtId="0" fontId="44" fillId="0" borderId="51" xfId="0" applyFont="1" applyFill="1" applyBorder="1" applyAlignment="1">
      <alignment horizontal="center" vertical="center" wrapText="1"/>
    </xf>
    <xf numFmtId="168" fontId="44" fillId="59" borderId="27" xfId="0" applyNumberFormat="1" applyFont="1" applyFill="1" applyBorder="1" applyAlignment="1">
      <alignment horizontal="center" vertical="center" wrapText="1"/>
    </xf>
    <xf numFmtId="0" fontId="44" fillId="0" borderId="0" xfId="0" applyFont="1" applyFill="1" applyBorder="1" applyAlignment="1">
      <alignment horizontal="center" vertical="center" wrapText="1"/>
    </xf>
    <xf numFmtId="14" fontId="44" fillId="0" borderId="0" xfId="0" applyNumberFormat="1" applyFont="1" applyFill="1" applyBorder="1" applyAlignment="1" applyProtection="1">
      <alignment vertical="center"/>
      <protection locked="0"/>
    </xf>
    <xf numFmtId="0" fontId="44" fillId="0" borderId="0" xfId="0" applyFont="1" applyFill="1" applyBorder="1" applyAlignment="1" applyProtection="1">
      <alignment vertical="center"/>
      <protection locked="0"/>
    </xf>
    <xf numFmtId="0" fontId="44" fillId="58" borderId="30" xfId="0" applyFont="1" applyFill="1" applyBorder="1" applyAlignment="1" applyProtection="1">
      <alignment horizontal="left" vertical="center" indent="1"/>
      <protection hidden="1"/>
    </xf>
    <xf numFmtId="0" fontId="44" fillId="56" borderId="32" xfId="0" applyFont="1" applyFill="1" applyBorder="1" applyAlignment="1" applyProtection="1">
      <alignment vertical="center"/>
      <protection locked="0"/>
    </xf>
    <xf numFmtId="0" fontId="46" fillId="0" borderId="0" xfId="0" applyFont="1" applyFill="1" applyBorder="1"/>
    <xf numFmtId="0" fontId="46" fillId="0" borderId="0" xfId="0" applyFont="1" applyBorder="1"/>
    <xf numFmtId="0" fontId="44" fillId="58" borderId="44" xfId="0" applyFont="1" applyFill="1" applyBorder="1" applyAlignment="1" applyProtection="1">
      <alignment horizontal="left" vertical="center" indent="1"/>
      <protection hidden="1"/>
    </xf>
    <xf numFmtId="0" fontId="44" fillId="58" borderId="45" xfId="0" applyFont="1" applyFill="1" applyBorder="1" applyAlignment="1" applyProtection="1">
      <alignment horizontal="left" vertical="center" indent="1"/>
      <protection hidden="1"/>
    </xf>
    <xf numFmtId="0" fontId="44" fillId="58" borderId="46" xfId="0" applyFont="1" applyFill="1" applyBorder="1" applyAlignment="1" applyProtection="1">
      <alignment horizontal="left" vertical="center" indent="1"/>
      <protection hidden="1"/>
    </xf>
    <xf numFmtId="0" fontId="44" fillId="56" borderId="42" xfId="0" applyFont="1" applyFill="1" applyBorder="1" applyAlignment="1" applyProtection="1">
      <alignment vertical="center"/>
      <protection locked="0"/>
    </xf>
    <xf numFmtId="165" fontId="44" fillId="59" borderId="29" xfId="0" applyNumberFormat="1" applyFont="1" applyFill="1" applyBorder="1" applyAlignment="1">
      <alignment horizontal="center" vertical="center" wrapText="1"/>
    </xf>
    <xf numFmtId="164" fontId="44" fillId="59" borderId="29" xfId="0" applyNumberFormat="1" applyFont="1" applyFill="1" applyBorder="1" applyAlignment="1">
      <alignment horizontal="center" vertical="center" wrapText="1"/>
    </xf>
    <xf numFmtId="164" fontId="44" fillId="59" borderId="32" xfId="0" applyNumberFormat="1" applyFont="1" applyFill="1" applyBorder="1" applyAlignment="1">
      <alignment horizontal="center" vertical="center" wrapText="1"/>
    </xf>
    <xf numFmtId="2" fontId="46" fillId="59" borderId="29" xfId="0" applyNumberFormat="1" applyFont="1" applyFill="1" applyBorder="1" applyAlignment="1">
      <alignment horizontal="center" vertical="center" wrapText="1"/>
    </xf>
    <xf numFmtId="2" fontId="46" fillId="59" borderId="32" xfId="0" applyNumberFormat="1" applyFont="1" applyFill="1" applyBorder="1" applyAlignment="1">
      <alignment horizontal="center" vertical="center" wrapText="1"/>
    </xf>
    <xf numFmtId="0" fontId="0" fillId="33" borderId="0" xfId="0" applyFill="1" applyAlignment="1">
      <alignment vertical="top"/>
    </xf>
    <xf numFmtId="0" fontId="16" fillId="33" borderId="0" xfId="0" applyFont="1" applyFill="1" applyAlignment="1">
      <alignment horizontal="left" vertical="top"/>
    </xf>
    <xf numFmtId="0" fontId="0" fillId="33" borderId="20" xfId="0" applyFill="1" applyBorder="1" applyAlignment="1">
      <alignment vertical="top"/>
    </xf>
    <xf numFmtId="0" fontId="16" fillId="33" borderId="0" xfId="0" applyFont="1" applyFill="1" applyAlignment="1">
      <alignment horizontal="left" vertical="top" indent="18"/>
    </xf>
    <xf numFmtId="0" fontId="0" fillId="33" borderId="48" xfId="0" applyFill="1" applyBorder="1" applyAlignment="1">
      <alignment vertical="top"/>
    </xf>
    <xf numFmtId="0" fontId="16" fillId="33" borderId="0" xfId="0" applyFont="1" applyFill="1" applyBorder="1" applyAlignment="1">
      <alignment horizontal="left" vertical="top" wrapText="1" indent="18"/>
    </xf>
    <xf numFmtId="0" fontId="0" fillId="33" borderId="0" xfId="0" applyFill="1" applyAlignment="1">
      <alignment vertical="top" wrapText="1"/>
    </xf>
    <xf numFmtId="0" fontId="16" fillId="33" borderId="0" xfId="0" applyFont="1" applyFill="1" applyAlignment="1">
      <alignment vertical="top"/>
    </xf>
    <xf numFmtId="0" fontId="16" fillId="33" borderId="24" xfId="0" applyFont="1" applyFill="1" applyBorder="1" applyAlignment="1">
      <alignment horizontal="center" vertical="center"/>
    </xf>
    <xf numFmtId="0" fontId="16" fillId="33" borderId="49" xfId="0" applyFont="1" applyFill="1" applyBorder="1" applyAlignment="1">
      <alignment horizontal="center" vertical="center"/>
    </xf>
    <xf numFmtId="0" fontId="16" fillId="33" borderId="49" xfId="0" applyFont="1" applyFill="1" applyBorder="1" applyAlignment="1">
      <alignment horizontal="center" vertical="center" wrapText="1"/>
    </xf>
    <xf numFmtId="0" fontId="16" fillId="33" borderId="56" xfId="0" applyFont="1" applyFill="1" applyBorder="1" applyAlignment="1">
      <alignment horizontal="center" vertical="center"/>
    </xf>
    <xf numFmtId="0" fontId="16" fillId="33" borderId="0" xfId="0" applyFont="1" applyFill="1"/>
    <xf numFmtId="168" fontId="0" fillId="33" borderId="22" xfId="0" applyNumberFormat="1" applyFill="1" applyBorder="1" applyAlignment="1">
      <alignment horizontal="center" vertical="center"/>
    </xf>
    <xf numFmtId="14" fontId="0" fillId="33" borderId="19" xfId="0" applyNumberFormat="1" applyFill="1" applyBorder="1" applyAlignment="1">
      <alignment horizontal="left" vertical="center" indent="1"/>
    </xf>
    <xf numFmtId="0" fontId="0" fillId="33" borderId="19" xfId="0" applyFill="1" applyBorder="1" applyAlignment="1">
      <alignment horizontal="left" vertical="center" wrapText="1" indent="1"/>
    </xf>
    <xf numFmtId="0" fontId="0" fillId="33" borderId="21" xfId="0" applyFill="1" applyBorder="1" applyAlignment="1">
      <alignment horizontal="left" vertical="center" indent="1"/>
    </xf>
    <xf numFmtId="0" fontId="0" fillId="33" borderId="19" xfId="0" applyFill="1" applyBorder="1" applyAlignment="1">
      <alignment horizontal="left" vertical="center" indent="1"/>
    </xf>
    <xf numFmtId="168" fontId="0" fillId="33" borderId="23" xfId="0" applyNumberFormat="1" applyFill="1" applyBorder="1" applyAlignment="1">
      <alignment horizontal="left" vertical="center"/>
    </xf>
    <xf numFmtId="0" fontId="0" fillId="33" borderId="37" xfId="0" applyFill="1" applyBorder="1" applyAlignment="1">
      <alignment horizontal="left" vertical="center" indent="1"/>
    </xf>
    <xf numFmtId="0" fontId="0" fillId="33" borderId="37" xfId="0" applyFill="1" applyBorder="1" applyAlignment="1">
      <alignment horizontal="left" vertical="center" wrapText="1" indent="1"/>
    </xf>
    <xf numFmtId="0" fontId="0" fillId="33" borderId="57" xfId="0" applyFill="1" applyBorder="1" applyAlignment="1">
      <alignment horizontal="left" vertical="center" indent="1"/>
    </xf>
    <xf numFmtId="0" fontId="0" fillId="33" borderId="0" xfId="0" applyFill="1" applyAlignment="1">
      <alignment horizontal="left" vertical="top"/>
    </xf>
    <xf numFmtId="0" fontId="0" fillId="33" borderId="0" xfId="0" applyFill="1" applyAlignment="1">
      <alignment horizontal="left" vertical="top" wrapText="1"/>
    </xf>
    <xf numFmtId="0" fontId="0" fillId="0" borderId="0" xfId="0" applyProtection="1"/>
    <xf numFmtId="0" fontId="47" fillId="0" borderId="0" xfId="0" applyFont="1" applyProtection="1"/>
    <xf numFmtId="0" fontId="47" fillId="0" borderId="0" xfId="0" applyFont="1" applyProtection="1">
      <protection hidden="1"/>
    </xf>
    <xf numFmtId="1" fontId="44" fillId="57" borderId="28" xfId="0" applyNumberFormat="1" applyFont="1" applyFill="1" applyBorder="1" applyAlignment="1" applyProtection="1">
      <alignment horizontal="center" vertical="center"/>
      <protection hidden="1"/>
    </xf>
    <xf numFmtId="1" fontId="44" fillId="57" borderId="30" xfId="0" applyNumberFormat="1" applyFont="1" applyFill="1" applyBorder="1" applyAlignment="1" applyProtection="1">
      <alignment horizontal="center" vertical="center"/>
      <protection hidden="1"/>
    </xf>
    <xf numFmtId="0" fontId="45" fillId="0" borderId="0" xfId="0" applyFont="1" applyProtection="1">
      <protection hidden="1"/>
    </xf>
    <xf numFmtId="0" fontId="46" fillId="0" borderId="0" xfId="0" applyFont="1" applyProtection="1">
      <protection hidden="1"/>
    </xf>
    <xf numFmtId="0" fontId="0" fillId="0" borderId="0" xfId="0" applyProtection="1">
      <protection hidden="1"/>
    </xf>
    <xf numFmtId="165" fontId="43" fillId="57" borderId="35" xfId="0" applyNumberFormat="1" applyFont="1" applyFill="1" applyBorder="1" applyAlignment="1" applyProtection="1">
      <alignment horizontal="center" vertical="center"/>
      <protection hidden="1"/>
    </xf>
    <xf numFmtId="166" fontId="44" fillId="57" borderId="31" xfId="0" applyNumberFormat="1" applyFont="1" applyFill="1" applyBorder="1" applyAlignment="1" applyProtection="1">
      <alignment horizontal="center" vertical="center"/>
      <protection hidden="1"/>
    </xf>
    <xf numFmtId="3" fontId="44" fillId="57" borderId="31" xfId="0" applyNumberFormat="1" applyFont="1" applyFill="1" applyBorder="1" applyAlignment="1" applyProtection="1">
      <alignment horizontal="center" vertical="center"/>
      <protection hidden="1"/>
    </xf>
    <xf numFmtId="165" fontId="44" fillId="57" borderId="29" xfId="0" applyNumberFormat="1" applyFont="1" applyFill="1" applyBorder="1" applyAlignment="1" applyProtection="1">
      <alignment horizontal="center" vertical="center"/>
      <protection hidden="1"/>
    </xf>
    <xf numFmtId="165" fontId="44" fillId="57" borderId="32" xfId="0" applyNumberFormat="1" applyFont="1" applyFill="1" applyBorder="1" applyAlignment="1" applyProtection="1">
      <alignment horizontal="center" vertical="center"/>
      <protection hidden="1"/>
    </xf>
    <xf numFmtId="0" fontId="0" fillId="0" borderId="0" xfId="0"/>
    <xf numFmtId="168" fontId="46" fillId="33" borderId="20" xfId="0" applyNumberFormat="1" applyFont="1" applyFill="1" applyBorder="1" applyAlignment="1" applyProtection="1">
      <alignment horizontal="center"/>
    </xf>
    <xf numFmtId="0" fontId="0" fillId="33" borderId="0" xfId="0" applyFill="1"/>
    <xf numFmtId="0" fontId="51" fillId="33" borderId="0" xfId="0" applyFont="1" applyFill="1" applyBorder="1" applyAlignment="1"/>
    <xf numFmtId="0" fontId="0" fillId="33" borderId="0" xfId="0" applyFill="1" applyProtection="1"/>
    <xf numFmtId="0" fontId="0" fillId="33" borderId="0" xfId="0" applyFill="1" applyAlignment="1" applyProtection="1">
      <alignment vertical="center"/>
    </xf>
    <xf numFmtId="0" fontId="0" fillId="0" borderId="0" xfId="0" applyFill="1" applyAlignment="1" applyProtection="1">
      <alignment vertical="center"/>
    </xf>
    <xf numFmtId="170" fontId="0" fillId="60" borderId="19" xfId="0" applyNumberFormat="1" applyFill="1" applyBorder="1" applyAlignment="1" applyProtection="1">
      <alignment horizontal="center" vertical="center"/>
    </xf>
    <xf numFmtId="170" fontId="0" fillId="33" borderId="19" xfId="0" applyNumberFormat="1" applyFill="1" applyBorder="1" applyAlignment="1" applyProtection="1">
      <alignment horizontal="center" vertical="center"/>
    </xf>
    <xf numFmtId="4" fontId="0" fillId="60" borderId="19" xfId="0" applyNumberFormat="1" applyFill="1" applyBorder="1" applyAlignment="1" applyProtection="1">
      <alignment horizontal="center" vertical="center"/>
    </xf>
    <xf numFmtId="4" fontId="0" fillId="33" borderId="19" xfId="0" applyNumberFormat="1" applyFill="1" applyBorder="1" applyAlignment="1" applyProtection="1">
      <alignment horizontal="center" vertical="center"/>
    </xf>
    <xf numFmtId="165" fontId="0" fillId="60" borderId="29" xfId="0" applyNumberFormat="1" applyFill="1" applyBorder="1" applyAlignment="1" applyProtection="1">
      <alignment horizontal="center" vertical="center"/>
    </xf>
    <xf numFmtId="0" fontId="0" fillId="33" borderId="28" xfId="0" applyFill="1" applyBorder="1" applyAlignment="1" applyProtection="1">
      <alignment horizontal="left" vertical="center"/>
    </xf>
    <xf numFmtId="0" fontId="0" fillId="60" borderId="28" xfId="0" applyFill="1" applyBorder="1" applyAlignment="1" applyProtection="1">
      <alignment horizontal="left" vertical="center"/>
    </xf>
    <xf numFmtId="0" fontId="52" fillId="58" borderId="30" xfId="0" applyFont="1" applyFill="1" applyBorder="1" applyAlignment="1" applyProtection="1">
      <alignment horizontal="right" vertical="center"/>
    </xf>
    <xf numFmtId="0" fontId="16" fillId="58" borderId="19" xfId="0" applyFont="1" applyFill="1" applyBorder="1" applyAlignment="1" applyProtection="1">
      <alignment horizontal="center" vertical="center"/>
    </xf>
    <xf numFmtId="0" fontId="16" fillId="58" borderId="25" xfId="0" applyFont="1" applyFill="1" applyBorder="1" applyAlignment="1" applyProtection="1">
      <alignment horizontal="right" vertical="center" indent="1"/>
    </xf>
    <xf numFmtId="0" fontId="16" fillId="58" borderId="28" xfId="0" applyFont="1" applyFill="1" applyBorder="1" applyAlignment="1" applyProtection="1">
      <alignment horizontal="right" vertical="center" indent="1"/>
    </xf>
    <xf numFmtId="0" fontId="16" fillId="58" borderId="30" xfId="0" applyFont="1" applyFill="1" applyBorder="1" applyAlignment="1" applyProtection="1">
      <alignment horizontal="right" vertical="center" indent="1"/>
    </xf>
    <xf numFmtId="170" fontId="52" fillId="58" borderId="31" xfId="0" applyNumberFormat="1" applyFont="1" applyFill="1" applyBorder="1" applyAlignment="1" applyProtection="1">
      <alignment horizontal="center" vertical="center"/>
    </xf>
    <xf numFmtId="4" fontId="52" fillId="58" borderId="31" xfId="0" applyNumberFormat="1" applyFont="1" applyFill="1" applyBorder="1" applyAlignment="1" applyProtection="1">
      <alignment horizontal="center" vertical="center"/>
    </xf>
    <xf numFmtId="165" fontId="52" fillId="58" borderId="32" xfId="0" applyNumberFormat="1" applyFont="1" applyFill="1" applyBorder="1" applyAlignment="1" applyProtection="1">
      <alignment horizontal="center" vertical="center"/>
    </xf>
    <xf numFmtId="165" fontId="52" fillId="58" borderId="60" xfId="0" applyNumberFormat="1" applyFont="1" applyFill="1" applyBorder="1" applyAlignment="1" applyProtection="1">
      <alignment horizontal="center" vertical="center"/>
    </xf>
    <xf numFmtId="0" fontId="54" fillId="33" borderId="0" xfId="0" applyFont="1" applyFill="1"/>
    <xf numFmtId="0" fontId="53" fillId="33" borderId="0" xfId="0" applyFont="1" applyFill="1" applyAlignment="1">
      <alignment horizontal="left" wrapText="1"/>
    </xf>
    <xf numFmtId="0" fontId="53" fillId="33" borderId="0" xfId="0" applyFont="1" applyFill="1" applyAlignment="1">
      <alignment horizontal="left"/>
    </xf>
    <xf numFmtId="0" fontId="54" fillId="33" borderId="0" xfId="0" applyFont="1" applyFill="1" applyAlignment="1">
      <alignment horizontal="left"/>
    </xf>
    <xf numFmtId="0" fontId="48" fillId="33" borderId="0" xfId="0" applyFont="1" applyFill="1" applyAlignment="1">
      <alignment horizontal="left"/>
    </xf>
    <xf numFmtId="165" fontId="0" fillId="33" borderId="29" xfId="0" applyNumberFormat="1" applyFill="1" applyBorder="1" applyAlignment="1" applyProtection="1">
      <alignment horizontal="center" vertical="center"/>
    </xf>
    <xf numFmtId="0" fontId="0" fillId="57" borderId="0" xfId="0" applyFill="1"/>
    <xf numFmtId="0" fontId="48" fillId="57" borderId="0" xfId="0" applyFont="1" applyFill="1" applyAlignment="1">
      <alignment horizontal="left"/>
    </xf>
    <xf numFmtId="0" fontId="51" fillId="57" borderId="0" xfId="0" applyFont="1" applyFill="1" applyBorder="1" applyAlignment="1"/>
    <xf numFmtId="0" fontId="55" fillId="57" borderId="0" xfId="0" applyFont="1" applyFill="1" applyAlignment="1">
      <alignment horizontal="left" wrapText="1"/>
    </xf>
    <xf numFmtId="0" fontId="46" fillId="33" borderId="0" xfId="0" applyFont="1" applyFill="1" applyProtection="1"/>
    <xf numFmtId="0" fontId="45" fillId="33" borderId="20" xfId="0" applyFont="1" applyFill="1" applyBorder="1" applyAlignment="1" applyProtection="1">
      <alignment horizontal="right"/>
    </xf>
    <xf numFmtId="14" fontId="46" fillId="33" borderId="20" xfId="0" applyNumberFormat="1" applyFont="1" applyFill="1" applyBorder="1" applyAlignment="1" applyProtection="1">
      <alignment horizontal="center"/>
    </xf>
    <xf numFmtId="0" fontId="0" fillId="61" borderId="0" xfId="0" applyFill="1" applyProtection="1"/>
    <xf numFmtId="0" fontId="0" fillId="0" borderId="0" xfId="0" applyProtection="1"/>
    <xf numFmtId="0" fontId="0" fillId="0" borderId="0" xfId="0" applyFill="1" applyProtection="1"/>
    <xf numFmtId="0" fontId="39" fillId="33" borderId="0" xfId="42" applyFont="1" applyFill="1" applyBorder="1" applyAlignment="1" applyProtection="1">
      <alignment vertical="center"/>
      <protection hidden="1"/>
    </xf>
    <xf numFmtId="0" fontId="84" fillId="0" borderId="0" xfId="0" applyFont="1"/>
    <xf numFmtId="0" fontId="84" fillId="66" borderId="0" xfId="0" applyFont="1" applyFill="1"/>
    <xf numFmtId="0" fontId="86" fillId="66" borderId="0" xfId="0" applyFont="1" applyFill="1" applyAlignment="1"/>
    <xf numFmtId="0" fontId="82" fillId="33" borderId="0" xfId="1898" applyFont="1" applyFill="1" applyBorder="1" applyAlignment="1" applyProtection="1">
      <alignment vertical="center"/>
      <protection hidden="1"/>
    </xf>
    <xf numFmtId="0" fontId="82" fillId="33" borderId="0" xfId="1898" applyFont="1" applyFill="1" applyBorder="1" applyAlignment="1" applyProtection="1">
      <alignment vertical="center"/>
      <protection hidden="1"/>
    </xf>
    <xf numFmtId="0" fontId="83" fillId="33" borderId="0" xfId="42" applyFont="1" applyFill="1" applyAlignment="1" applyProtection="1">
      <alignment horizontal="left" vertical="center" indent="2"/>
      <protection hidden="1"/>
    </xf>
    <xf numFmtId="165" fontId="50" fillId="56" borderId="19" xfId="0" applyNumberFormat="1" applyFont="1" applyFill="1" applyBorder="1" applyAlignment="1" applyProtection="1">
      <alignment horizontal="center" vertical="center"/>
      <protection locked="0"/>
    </xf>
    <xf numFmtId="165" fontId="50" fillId="56" borderId="31" xfId="0" applyNumberFormat="1" applyFont="1" applyFill="1" applyBorder="1" applyAlignment="1" applyProtection="1">
      <alignment horizontal="center" vertical="center"/>
      <protection locked="0"/>
    </xf>
    <xf numFmtId="14" fontId="44" fillId="57" borderId="27" xfId="0" applyNumberFormat="1" applyFont="1" applyFill="1" applyBorder="1" applyAlignment="1" applyProtection="1">
      <alignment vertical="center"/>
      <protection hidden="1"/>
    </xf>
    <xf numFmtId="0" fontId="44" fillId="57" borderId="29" xfId="0" applyFont="1" applyFill="1" applyBorder="1" applyAlignment="1" applyProtection="1">
      <alignment vertical="center"/>
      <protection hidden="1"/>
    </xf>
    <xf numFmtId="0" fontId="44" fillId="57" borderId="41" xfId="0" applyFont="1" applyFill="1" applyBorder="1" applyAlignment="1" applyProtection="1">
      <alignment vertical="center"/>
      <protection hidden="1"/>
    </xf>
    <xf numFmtId="0" fontId="38" fillId="33" borderId="0" xfId="42" applyFont="1" applyFill="1" applyAlignment="1" applyProtection="1">
      <alignment horizontal="left" vertical="top" wrapText="1"/>
      <protection hidden="1"/>
    </xf>
    <xf numFmtId="0" fontId="87" fillId="33" borderId="0" xfId="42" applyFont="1" applyFill="1" applyBorder="1" applyAlignment="1" applyProtection="1">
      <alignment vertical="center"/>
      <protection hidden="1"/>
    </xf>
    <xf numFmtId="0" fontId="88" fillId="33" borderId="0" xfId="0" applyFont="1" applyFill="1" applyBorder="1" applyAlignment="1">
      <alignment horizontal="left"/>
    </xf>
    <xf numFmtId="0" fontId="84" fillId="33" borderId="0" xfId="0" applyFont="1" applyFill="1"/>
    <xf numFmtId="0" fontId="48" fillId="33" borderId="0" xfId="0" applyFont="1" applyFill="1" applyBorder="1" applyAlignment="1" applyProtection="1">
      <alignment horizontal="left" vertical="center" wrapText="1"/>
      <protection hidden="1"/>
    </xf>
    <xf numFmtId="0" fontId="49" fillId="0" borderId="0" xfId="0" applyFont="1" applyAlignment="1">
      <alignment horizontal="center" vertical="center" wrapText="1"/>
    </xf>
    <xf numFmtId="0" fontId="45" fillId="58" borderId="26" xfId="0" applyFont="1" applyFill="1" applyBorder="1" applyAlignment="1">
      <alignment horizontal="center" vertical="center" wrapText="1"/>
    </xf>
    <xf numFmtId="0" fontId="44" fillId="0" borderId="0" xfId="0" applyFont="1" applyAlignment="1">
      <alignment horizontal="center" vertical="center" wrapText="1"/>
    </xf>
    <xf numFmtId="0" fontId="38" fillId="33" borderId="0" xfId="42" applyFont="1" applyFill="1" applyAlignment="1" applyProtection="1">
      <alignment horizontal="left" vertical="center" wrapText="1" indent="2"/>
      <protection hidden="1"/>
    </xf>
    <xf numFmtId="0" fontId="45" fillId="58" borderId="26" xfId="0" applyFont="1" applyFill="1" applyBorder="1" applyAlignment="1">
      <alignment horizontal="center" vertical="center" wrapText="1"/>
    </xf>
    <xf numFmtId="0" fontId="91" fillId="59" borderId="28" xfId="0" applyFont="1" applyFill="1" applyBorder="1" applyAlignment="1">
      <alignment horizontal="center" vertical="center" wrapText="1"/>
    </xf>
    <xf numFmtId="169" fontId="46" fillId="59" borderId="19" xfId="0" applyNumberFormat="1" applyFont="1" applyFill="1" applyBorder="1" applyAlignment="1">
      <alignment horizontal="center" vertical="center" wrapText="1"/>
    </xf>
    <xf numFmtId="0" fontId="48" fillId="33" borderId="0" xfId="0" applyFont="1" applyFill="1" applyBorder="1" applyAlignment="1" applyProtection="1">
      <alignment vertical="center" wrapText="1"/>
      <protection hidden="1"/>
    </xf>
    <xf numFmtId="0" fontId="44" fillId="57" borderId="0" xfId="0" applyFont="1" applyFill="1" applyBorder="1" applyAlignment="1" applyProtection="1">
      <alignment vertical="center"/>
      <protection hidden="1"/>
    </xf>
    <xf numFmtId="14" fontId="44" fillId="57" borderId="0" xfId="0" applyNumberFormat="1" applyFont="1" applyFill="1" applyBorder="1" applyAlignment="1" applyProtection="1">
      <alignment vertical="center"/>
      <protection hidden="1"/>
    </xf>
    <xf numFmtId="14" fontId="92" fillId="33" borderId="0" xfId="0" applyNumberFormat="1" applyFont="1" applyFill="1" applyBorder="1" applyAlignment="1" applyProtection="1">
      <alignment vertical="center"/>
      <protection hidden="1"/>
    </xf>
    <xf numFmtId="0" fontId="92" fillId="33" borderId="0" xfId="0" applyFont="1" applyFill="1" applyBorder="1" applyAlignment="1" applyProtection="1">
      <alignment vertical="center"/>
      <protection hidden="1"/>
    </xf>
    <xf numFmtId="14" fontId="44" fillId="57" borderId="40" xfId="0" applyNumberFormat="1" applyFont="1" applyFill="1" applyBorder="1" applyAlignment="1" applyProtection="1">
      <alignment vertical="top"/>
      <protection hidden="1"/>
    </xf>
    <xf numFmtId="0" fontId="48" fillId="33" borderId="0" xfId="0" applyFont="1" applyFill="1" applyBorder="1" applyAlignment="1" applyProtection="1">
      <alignment horizontal="left" vertical="center" wrapText="1"/>
      <protection hidden="1"/>
    </xf>
    <xf numFmtId="0" fontId="49" fillId="0" borderId="0" xfId="0" applyFont="1" applyAlignment="1">
      <alignment horizontal="center" vertical="center" wrapText="1"/>
    </xf>
    <xf numFmtId="0" fontId="45" fillId="58" borderId="28" xfId="0" applyFont="1" applyFill="1" applyBorder="1" applyAlignment="1">
      <alignment horizontal="center" vertical="center" wrapText="1"/>
    </xf>
    <xf numFmtId="0" fontId="45" fillId="58" borderId="19" xfId="0" applyFont="1" applyFill="1" applyBorder="1" applyAlignment="1">
      <alignment horizontal="center" vertical="center" wrapText="1"/>
    </xf>
    <xf numFmtId="0" fontId="44" fillId="0" borderId="0" xfId="0" applyFont="1" applyAlignment="1">
      <alignment horizontal="center" vertical="center" wrapText="1"/>
    </xf>
    <xf numFmtId="0" fontId="44" fillId="59" borderId="36" xfId="0" applyFont="1" applyFill="1" applyBorder="1" applyAlignment="1">
      <alignment horizontal="center" vertical="center" wrapText="1"/>
    </xf>
    <xf numFmtId="0" fontId="46" fillId="59" borderId="37" xfId="0" applyFont="1" applyFill="1" applyBorder="1" applyAlignment="1">
      <alignment horizontal="center" vertical="center" wrapText="1"/>
    </xf>
    <xf numFmtId="0" fontId="0" fillId="60" borderId="36" xfId="0" applyFill="1" applyBorder="1" applyAlignment="1" applyProtection="1">
      <alignment horizontal="left" vertical="center"/>
    </xf>
    <xf numFmtId="170" fontId="0" fillId="60" borderId="37" xfId="0" applyNumberFormat="1" applyFill="1" applyBorder="1" applyAlignment="1" applyProtection="1">
      <alignment horizontal="center" vertical="center"/>
    </xf>
    <xf numFmtId="4" fontId="0" fillId="60" borderId="37" xfId="0" applyNumberFormat="1" applyFill="1" applyBorder="1" applyAlignment="1" applyProtection="1">
      <alignment horizontal="center" vertical="center"/>
    </xf>
    <xf numFmtId="165" fontId="0" fillId="60" borderId="38" xfId="0" applyNumberFormat="1" applyFill="1" applyBorder="1" applyAlignment="1" applyProtection="1">
      <alignment horizontal="center" vertical="center"/>
    </xf>
    <xf numFmtId="0" fontId="46" fillId="59" borderId="68" xfId="0" applyFont="1" applyFill="1" applyBorder="1" applyAlignment="1">
      <alignment horizontal="center" vertical="center" wrapText="1"/>
    </xf>
    <xf numFmtId="0" fontId="46" fillId="59" borderId="36" xfId="0" applyFont="1" applyFill="1" applyBorder="1" applyAlignment="1">
      <alignment horizontal="center" vertical="center" wrapText="1"/>
    </xf>
    <xf numFmtId="1" fontId="46" fillId="59" borderId="45" xfId="0" applyNumberFormat="1" applyFont="1" applyFill="1" applyBorder="1" applyAlignment="1">
      <alignment horizontal="center" vertical="center" wrapText="1"/>
    </xf>
    <xf numFmtId="1" fontId="46" fillId="59" borderId="28" xfId="0" applyNumberFormat="1" applyFont="1" applyFill="1" applyBorder="1" applyAlignment="1">
      <alignment horizontal="center" vertical="center" wrapText="1"/>
    </xf>
    <xf numFmtId="167" fontId="44" fillId="57" borderId="32" xfId="0" applyNumberFormat="1" applyFont="1" applyFill="1" applyBorder="1" applyAlignment="1" applyProtection="1">
      <alignment horizontal="center" vertical="center"/>
      <protection hidden="1"/>
    </xf>
    <xf numFmtId="165" fontId="44" fillId="56" borderId="19" xfId="0" applyNumberFormat="1" applyFont="1" applyFill="1" applyBorder="1" applyAlignment="1" applyProtection="1">
      <alignment horizontal="center" vertical="center"/>
      <protection locked="0"/>
    </xf>
    <xf numFmtId="0" fontId="38" fillId="33" borderId="0" xfId="42" applyFont="1" applyFill="1" applyAlignment="1" applyProtection="1">
      <alignment horizontal="left" vertical="center" wrapText="1" indent="2"/>
      <protection hidden="1"/>
    </xf>
    <xf numFmtId="0" fontId="48" fillId="33" borderId="0" xfId="0" applyFont="1" applyFill="1" applyBorder="1" applyAlignment="1" applyProtection="1">
      <alignment horizontal="left" vertical="center" wrapText="1"/>
      <protection hidden="1"/>
    </xf>
    <xf numFmtId="3" fontId="44" fillId="57" borderId="19" xfId="0" applyNumberFormat="1" applyFont="1" applyFill="1" applyBorder="1" applyAlignment="1" applyProtection="1">
      <alignment horizontal="center" vertical="center"/>
      <protection hidden="1"/>
    </xf>
    <xf numFmtId="14" fontId="44" fillId="56" borderId="19" xfId="0" applyNumberFormat="1" applyFont="1" applyFill="1" applyBorder="1" applyAlignment="1" applyProtection="1">
      <alignment horizontal="center" vertical="center"/>
      <protection locked="0"/>
    </xf>
    <xf numFmtId="3" fontId="44" fillId="56" borderId="19" xfId="0" applyNumberFormat="1" applyFont="1" applyFill="1" applyBorder="1" applyAlignment="1" applyProtection="1">
      <alignment horizontal="center" vertical="center"/>
      <protection locked="0"/>
    </xf>
    <xf numFmtId="166" fontId="44" fillId="57" borderId="19" xfId="0" applyNumberFormat="1" applyFont="1" applyFill="1" applyBorder="1" applyAlignment="1" applyProtection="1">
      <alignment horizontal="center" vertical="center"/>
      <protection hidden="1"/>
    </xf>
    <xf numFmtId="0" fontId="44" fillId="0" borderId="0" xfId="0" applyFont="1" applyAlignment="1">
      <alignment horizontal="center" vertical="center" wrapText="1"/>
    </xf>
    <xf numFmtId="0" fontId="49" fillId="0" borderId="0" xfId="0" applyFont="1" applyAlignment="1">
      <alignment horizontal="center" vertical="center" wrapText="1"/>
    </xf>
    <xf numFmtId="1" fontId="44" fillId="56" borderId="19" xfId="0" applyNumberFormat="1" applyFont="1" applyFill="1" applyBorder="1" applyAlignment="1" applyProtection="1">
      <alignment horizontal="center" vertical="center" wrapText="1"/>
      <protection locked="0"/>
    </xf>
    <xf numFmtId="1" fontId="44" fillId="56" borderId="19" xfId="0" applyNumberFormat="1" applyFont="1" applyFill="1" applyBorder="1" applyAlignment="1" applyProtection="1">
      <alignment horizontal="center" vertical="center"/>
      <protection locked="0"/>
    </xf>
    <xf numFmtId="7" fontId="44" fillId="56" borderId="19" xfId="0" applyNumberFormat="1" applyFont="1" applyFill="1" applyBorder="1" applyAlignment="1" applyProtection="1">
      <alignment horizontal="center" vertical="center"/>
      <protection locked="0"/>
    </xf>
    <xf numFmtId="168" fontId="44" fillId="57" borderId="19" xfId="0" applyNumberFormat="1" applyFont="1" applyFill="1" applyBorder="1" applyAlignment="1" applyProtection="1">
      <alignment horizontal="center" vertical="center"/>
      <protection hidden="1"/>
    </xf>
    <xf numFmtId="169" fontId="44" fillId="57" borderId="19" xfId="0" applyNumberFormat="1" applyFont="1" applyFill="1" applyBorder="1" applyAlignment="1" applyProtection="1">
      <alignment horizontal="center" vertical="center"/>
      <protection hidden="1"/>
    </xf>
    <xf numFmtId="0" fontId="43" fillId="58" borderId="25" xfId="0" applyFont="1" applyFill="1" applyBorder="1" applyAlignment="1" applyProtection="1">
      <alignment horizontal="center" vertical="center" wrapText="1"/>
      <protection hidden="1"/>
    </xf>
    <xf numFmtId="0" fontId="43" fillId="58" borderId="26" xfId="0" applyFont="1" applyFill="1" applyBorder="1" applyAlignment="1" applyProtection="1">
      <alignment horizontal="center" vertical="center" wrapText="1"/>
      <protection hidden="1"/>
    </xf>
    <xf numFmtId="0" fontId="43" fillId="58" borderId="27" xfId="0" applyFont="1" applyFill="1" applyBorder="1" applyAlignment="1" applyProtection="1">
      <alignment horizontal="center" vertical="center" wrapText="1"/>
      <protection hidden="1"/>
    </xf>
    <xf numFmtId="8" fontId="44" fillId="57" borderId="29" xfId="0" applyNumberFormat="1" applyFont="1" applyFill="1" applyBorder="1" applyAlignment="1" applyProtection="1">
      <alignment horizontal="center" vertical="center"/>
      <protection hidden="1"/>
    </xf>
    <xf numFmtId="1" fontId="44" fillId="56" borderId="31" xfId="0" applyNumberFormat="1" applyFont="1" applyFill="1" applyBorder="1" applyAlignment="1" applyProtection="1">
      <alignment horizontal="center" vertical="center" wrapText="1"/>
      <protection locked="0"/>
    </xf>
    <xf numFmtId="1" fontId="44" fillId="56" borderId="31" xfId="0" applyNumberFormat="1" applyFont="1" applyFill="1" applyBorder="1" applyAlignment="1" applyProtection="1">
      <alignment horizontal="center" vertical="center"/>
      <protection locked="0"/>
    </xf>
    <xf numFmtId="7" fontId="44" fillId="56" borderId="31" xfId="0" applyNumberFormat="1" applyFont="1" applyFill="1" applyBorder="1" applyAlignment="1" applyProtection="1">
      <alignment horizontal="center" vertical="center"/>
      <protection locked="0"/>
    </xf>
    <xf numFmtId="168" fontId="44" fillId="57" borderId="31" xfId="0" applyNumberFormat="1" applyFont="1" applyFill="1" applyBorder="1" applyAlignment="1" applyProtection="1">
      <alignment horizontal="center" vertical="center"/>
      <protection hidden="1"/>
    </xf>
    <xf numFmtId="169" fontId="44" fillId="57" borderId="31" xfId="0" applyNumberFormat="1" applyFont="1" applyFill="1" applyBorder="1" applyAlignment="1" applyProtection="1">
      <alignment horizontal="center" vertical="center"/>
      <protection hidden="1"/>
    </xf>
    <xf numFmtId="8" fontId="44" fillId="57" borderId="32" xfId="0" applyNumberFormat="1" applyFont="1" applyFill="1" applyBorder="1" applyAlignment="1" applyProtection="1">
      <alignment horizontal="center" vertical="center"/>
      <protection hidden="1"/>
    </xf>
    <xf numFmtId="6" fontId="43" fillId="57" borderId="32" xfId="0" applyNumberFormat="1" applyFont="1" applyFill="1" applyBorder="1" applyAlignment="1" applyProtection="1">
      <alignment horizontal="center" vertical="center"/>
      <protection hidden="1"/>
    </xf>
    <xf numFmtId="1" fontId="44" fillId="56" borderId="19" xfId="0" applyNumberFormat="1" applyFont="1" applyFill="1" applyBorder="1" applyAlignment="1" applyProtection="1">
      <alignment horizontal="center" vertical="center" wrapText="1"/>
      <protection hidden="1"/>
    </xf>
    <xf numFmtId="1" fontId="44" fillId="56" borderId="31" xfId="0" applyNumberFormat="1" applyFont="1" applyFill="1" applyBorder="1" applyAlignment="1" applyProtection="1">
      <alignment horizontal="center" vertical="center" wrapText="1"/>
      <protection hidden="1"/>
    </xf>
    <xf numFmtId="167" fontId="44" fillId="57" borderId="29" xfId="0" applyNumberFormat="1" applyFont="1" applyFill="1" applyBorder="1" applyAlignment="1" applyProtection="1">
      <alignment horizontal="center" vertical="center"/>
      <protection hidden="1"/>
    </xf>
    <xf numFmtId="165" fontId="44" fillId="56" borderId="31" xfId="0" applyNumberFormat="1" applyFont="1" applyFill="1" applyBorder="1" applyAlignment="1" applyProtection="1">
      <alignment horizontal="center" vertical="center"/>
      <protection locked="0"/>
    </xf>
    <xf numFmtId="0" fontId="44" fillId="58" borderId="47" xfId="0" applyFont="1" applyFill="1" applyBorder="1" applyAlignment="1" applyProtection="1">
      <alignment horizontal="left" vertical="center" indent="1"/>
      <protection hidden="1"/>
    </xf>
    <xf numFmtId="0" fontId="44" fillId="56" borderId="43" xfId="0" applyFont="1" applyFill="1" applyBorder="1" applyAlignment="1" applyProtection="1">
      <alignment vertical="center"/>
      <protection locked="0"/>
    </xf>
    <xf numFmtId="14" fontId="44" fillId="57" borderId="27" xfId="0" applyNumberFormat="1" applyFont="1" applyFill="1" applyBorder="1" applyAlignment="1" applyProtection="1">
      <alignment vertical="top"/>
      <protection hidden="1"/>
    </xf>
    <xf numFmtId="0" fontId="44" fillId="57" borderId="32" xfId="0" applyFont="1" applyFill="1" applyBorder="1" applyAlignment="1" applyProtection="1">
      <alignment vertical="center"/>
      <protection hidden="1"/>
    </xf>
    <xf numFmtId="167" fontId="43" fillId="57" borderId="32" xfId="0" applyNumberFormat="1" applyFont="1" applyFill="1" applyBorder="1" applyAlignment="1" applyProtection="1">
      <alignment horizontal="center" vertical="center"/>
      <protection hidden="1"/>
    </xf>
    <xf numFmtId="0" fontId="43" fillId="0" borderId="0" xfId="0" applyFont="1" applyFill="1" applyBorder="1" applyAlignment="1">
      <alignment horizontal="center" vertical="center" wrapText="1"/>
    </xf>
    <xf numFmtId="0" fontId="37" fillId="0" borderId="0" xfId="0" applyFont="1" applyFill="1" applyBorder="1" applyAlignment="1">
      <alignment horizontal="center" vertical="center" wrapText="1"/>
    </xf>
    <xf numFmtId="165" fontId="44" fillId="0" borderId="0" xfId="0" applyNumberFormat="1" applyFont="1" applyFill="1" applyBorder="1" applyAlignment="1">
      <alignment horizontal="center" vertical="center" wrapText="1"/>
    </xf>
    <xf numFmtId="0" fontId="44" fillId="0" borderId="0" xfId="0" applyFont="1" applyFill="1" applyBorder="1" applyAlignment="1" applyProtection="1">
      <alignment horizontal="center" vertical="center" wrapText="1"/>
      <protection hidden="1"/>
    </xf>
    <xf numFmtId="1" fontId="44" fillId="0" borderId="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3" fontId="44" fillId="0" borderId="0" xfId="0" applyNumberFormat="1" applyFont="1" applyFill="1" applyBorder="1" applyAlignment="1" applyProtection="1">
      <alignment horizontal="center" vertical="center" wrapText="1"/>
      <protection locked="0"/>
    </xf>
    <xf numFmtId="166"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165" fontId="44"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46" fillId="0" borderId="0" xfId="0" applyFont="1" applyFill="1" applyBorder="1" applyAlignment="1">
      <alignment horizontal="center" vertical="center" wrapText="1"/>
    </xf>
    <xf numFmtId="4" fontId="46" fillId="0" borderId="0" xfId="0" applyNumberFormat="1" applyFont="1" applyFill="1" applyBorder="1" applyAlignment="1">
      <alignment horizontal="center" vertical="center" wrapText="1"/>
    </xf>
    <xf numFmtId="8" fontId="46" fillId="0" borderId="0" xfId="0" applyNumberFormat="1" applyFont="1" applyFill="1" applyBorder="1" applyAlignment="1">
      <alignment horizontal="center" vertical="center" wrapText="1"/>
    </xf>
    <xf numFmtId="0" fontId="45" fillId="0" borderId="0" xfId="0" applyFont="1" applyFill="1" applyBorder="1" applyAlignment="1">
      <alignment vertical="center" wrapText="1"/>
    </xf>
    <xf numFmtId="0" fontId="93" fillId="0" borderId="0" xfId="0" applyFont="1" applyFill="1" applyBorder="1" applyAlignment="1" applyProtection="1">
      <alignment horizontal="center" vertical="center" wrapText="1"/>
      <protection hidden="1"/>
    </xf>
    <xf numFmtId="0" fontId="43" fillId="58" borderId="69" xfId="0" applyFont="1" applyFill="1" applyBorder="1" applyAlignment="1" applyProtection="1">
      <alignment vertical="center" wrapText="1"/>
      <protection hidden="1"/>
    </xf>
    <xf numFmtId="0" fontId="43" fillId="58" borderId="62" xfId="0" applyFont="1" applyFill="1" applyBorder="1" applyAlignment="1" applyProtection="1">
      <alignment vertical="center" wrapText="1"/>
      <protection hidden="1"/>
    </xf>
    <xf numFmtId="3" fontId="46" fillId="0" borderId="0" xfId="0" applyNumberFormat="1" applyFont="1" applyFill="1" applyBorder="1" applyAlignment="1">
      <alignment horizontal="center" vertical="center" wrapText="1"/>
    </xf>
    <xf numFmtId="0" fontId="43" fillId="58" borderId="19" xfId="0" applyFont="1" applyFill="1" applyBorder="1" applyAlignment="1">
      <alignment horizontal="center" vertical="center" wrapText="1"/>
    </xf>
    <xf numFmtId="164" fontId="45" fillId="0" borderId="0" xfId="0" applyNumberFormat="1" applyFont="1" applyFill="1" applyBorder="1" applyAlignment="1">
      <alignment vertical="center" wrapText="1"/>
    </xf>
    <xf numFmtId="2" fontId="45" fillId="0" borderId="0" xfId="0" applyNumberFormat="1" applyFont="1" applyFill="1" applyBorder="1" applyAlignment="1">
      <alignment vertical="center" wrapText="1"/>
    </xf>
    <xf numFmtId="170" fontId="46" fillId="59" borderId="28" xfId="0" applyNumberFormat="1" applyFont="1" applyFill="1" applyBorder="1" applyAlignment="1">
      <alignment horizontal="center" vertical="center" wrapText="1"/>
    </xf>
    <xf numFmtId="2" fontId="46" fillId="59" borderId="28" xfId="0" applyNumberFormat="1" applyFont="1" applyFill="1" applyBorder="1" applyAlignment="1">
      <alignment horizontal="center" vertical="center" wrapText="1"/>
    </xf>
    <xf numFmtId="0" fontId="38" fillId="33" borderId="0" xfId="42" applyFont="1" applyFill="1" applyAlignment="1" applyProtection="1">
      <alignment horizontal="left" vertical="center" wrapText="1" indent="2"/>
      <protection hidden="1"/>
    </xf>
    <xf numFmtId="169" fontId="46" fillId="59" borderId="28" xfId="0" applyNumberFormat="1" applyFont="1" applyFill="1" applyBorder="1" applyAlignment="1">
      <alignment horizontal="center" vertical="center" wrapText="1"/>
    </xf>
    <xf numFmtId="165" fontId="46" fillId="59" borderId="28" xfId="0" applyNumberFormat="1" applyFont="1" applyFill="1" applyBorder="1" applyAlignment="1">
      <alignment horizontal="center" vertical="center" wrapText="1"/>
    </xf>
    <xf numFmtId="9" fontId="46" fillId="59" borderId="28" xfId="2513" applyFont="1" applyFill="1" applyBorder="1" applyAlignment="1">
      <alignment horizontal="center" vertical="center" wrapText="1"/>
    </xf>
    <xf numFmtId="0" fontId="96" fillId="58" borderId="33" xfId="0" applyFont="1" applyFill="1" applyBorder="1" applyAlignment="1" applyProtection="1">
      <alignment horizontal="center" vertical="center" wrapText="1"/>
      <protection hidden="1"/>
    </xf>
    <xf numFmtId="0" fontId="44" fillId="56" borderId="19" xfId="0" applyNumberFormat="1" applyFont="1" applyFill="1" applyBorder="1" applyAlignment="1" applyProtection="1">
      <alignment horizontal="center" vertical="center"/>
      <protection locked="0"/>
    </xf>
    <xf numFmtId="0" fontId="44" fillId="56" borderId="31" xfId="0" applyNumberFormat="1" applyFont="1" applyFill="1" applyBorder="1" applyAlignment="1" applyProtection="1">
      <alignment horizontal="center" vertical="center"/>
      <protection locked="0"/>
    </xf>
    <xf numFmtId="164" fontId="44" fillId="56" borderId="19" xfId="0" applyNumberFormat="1" applyFont="1" applyFill="1" applyBorder="1" applyAlignment="1" applyProtection="1">
      <alignment horizontal="center" vertical="center"/>
      <protection locked="0"/>
    </xf>
    <xf numFmtId="164" fontId="44" fillId="56" borderId="31" xfId="0" applyNumberFormat="1" applyFont="1" applyFill="1" applyBorder="1" applyAlignment="1" applyProtection="1">
      <alignment horizontal="center" vertical="center"/>
      <protection locked="0"/>
    </xf>
    <xf numFmtId="3" fontId="46" fillId="59" borderId="28" xfId="0" applyNumberFormat="1" applyFont="1" applyFill="1" applyBorder="1" applyAlignment="1">
      <alignment horizontal="center" vertical="center" wrapText="1"/>
    </xf>
    <xf numFmtId="4" fontId="46" fillId="59" borderId="28" xfId="0" applyNumberFormat="1" applyFont="1" applyFill="1" applyBorder="1" applyAlignment="1">
      <alignment horizontal="center" vertical="center" wrapText="1"/>
    </xf>
    <xf numFmtId="0" fontId="43" fillId="58" borderId="19" xfId="0" applyFont="1" applyFill="1" applyBorder="1" applyAlignment="1" applyProtection="1">
      <alignment horizontal="center" vertical="center" wrapText="1"/>
      <protection hidden="1"/>
    </xf>
    <xf numFmtId="0" fontId="96" fillId="58" borderId="19" xfId="0" applyFont="1" applyFill="1" applyBorder="1" applyAlignment="1" applyProtection="1">
      <alignment horizontal="center" vertical="center" wrapText="1"/>
      <protection hidden="1"/>
    </xf>
    <xf numFmtId="0" fontId="43" fillId="58" borderId="28" xfId="0" applyFont="1" applyFill="1" applyBorder="1" applyAlignment="1" applyProtection="1">
      <alignment horizontal="center" vertical="center" wrapText="1"/>
      <protection hidden="1"/>
    </xf>
    <xf numFmtId="0" fontId="43" fillId="58" borderId="29" xfId="0" applyFont="1" applyFill="1" applyBorder="1" applyAlignment="1" applyProtection="1">
      <alignment horizontal="center" vertical="center" wrapText="1"/>
      <protection hidden="1"/>
    </xf>
    <xf numFmtId="14" fontId="46" fillId="59" borderId="28" xfId="0" applyNumberFormat="1" applyFont="1" applyFill="1" applyBorder="1" applyAlignment="1">
      <alignment horizontal="center" vertical="center" wrapText="1"/>
    </xf>
    <xf numFmtId="0" fontId="46" fillId="33" borderId="0" xfId="0" applyFont="1" applyFill="1"/>
    <xf numFmtId="0" fontId="47" fillId="33" borderId="0" xfId="0" applyFont="1" applyFill="1" applyProtection="1">
      <protection hidden="1"/>
    </xf>
    <xf numFmtId="0" fontId="46" fillId="33" borderId="0" xfId="0" applyFont="1" applyFill="1" applyProtection="1">
      <protection hidden="1"/>
    </xf>
    <xf numFmtId="0" fontId="44" fillId="33" borderId="39" xfId="0" applyFont="1" applyFill="1" applyBorder="1" applyAlignment="1" applyProtection="1">
      <alignment horizontal="left" vertical="center" indent="1"/>
      <protection hidden="1"/>
    </xf>
    <xf numFmtId="0" fontId="44" fillId="33" borderId="0" xfId="0" applyFont="1" applyFill="1" applyBorder="1" applyAlignment="1" applyProtection="1">
      <alignment horizontal="left" vertical="center" indent="1"/>
      <protection hidden="1"/>
    </xf>
    <xf numFmtId="0" fontId="45" fillId="33" borderId="0" xfId="0" applyFont="1" applyFill="1" applyProtection="1">
      <protection hidden="1"/>
    </xf>
    <xf numFmtId="0" fontId="43" fillId="58" borderId="74" xfId="0" applyFont="1" applyFill="1" applyBorder="1" applyAlignment="1" applyProtection="1">
      <alignment horizontal="center" vertical="center" wrapText="1"/>
      <protection hidden="1"/>
    </xf>
    <xf numFmtId="165" fontId="43" fillId="57" borderId="74" xfId="0" applyNumberFormat="1" applyFont="1" applyFill="1" applyBorder="1" applyAlignment="1" applyProtection="1">
      <alignment horizontal="center" vertical="center"/>
      <protection hidden="1"/>
    </xf>
    <xf numFmtId="0" fontId="16" fillId="58" borderId="25" xfId="0" applyFont="1" applyFill="1" applyBorder="1" applyAlignment="1" applyProtection="1">
      <alignment horizontal="center" vertical="center" wrapText="1"/>
    </xf>
    <xf numFmtId="0" fontId="16" fillId="58" borderId="26" xfId="0" applyFont="1" applyFill="1" applyBorder="1" applyAlignment="1" applyProtection="1">
      <alignment horizontal="center" vertical="center" wrapText="1"/>
    </xf>
    <xf numFmtId="0" fontId="16" fillId="58" borderId="27" xfId="0" applyFont="1" applyFill="1" applyBorder="1" applyAlignment="1" applyProtection="1">
      <alignment horizontal="center" vertical="center" wrapText="1"/>
    </xf>
    <xf numFmtId="170" fontId="0" fillId="67" borderId="30" xfId="0" applyNumberFormat="1" applyFill="1" applyBorder="1" applyAlignment="1" applyProtection="1">
      <alignment horizontal="center" vertical="center"/>
    </xf>
    <xf numFmtId="4" fontId="0" fillId="67" borderId="31" xfId="0" applyNumberFormat="1" applyFill="1" applyBorder="1" applyAlignment="1" applyProtection="1">
      <alignment horizontal="center" vertical="center"/>
    </xf>
    <xf numFmtId="165" fontId="0" fillId="67" borderId="32" xfId="0" applyNumberFormat="1" applyFill="1" applyBorder="1" applyAlignment="1" applyProtection="1">
      <alignment horizontal="center" vertical="center"/>
    </xf>
    <xf numFmtId="14" fontId="0" fillId="56" borderId="27" xfId="0" applyNumberFormat="1" applyFont="1" applyFill="1" applyBorder="1" applyAlignment="1" applyProtection="1">
      <alignment horizontal="center" vertical="center"/>
      <protection locked="0"/>
    </xf>
    <xf numFmtId="0" fontId="0" fillId="56" borderId="29" xfId="0" applyFont="1" applyFill="1" applyBorder="1" applyAlignment="1" applyProtection="1">
      <alignment horizontal="center" vertical="center"/>
      <protection locked="0"/>
    </xf>
    <xf numFmtId="165" fontId="0" fillId="56" borderId="32" xfId="0" applyNumberFormat="1" applyFont="1" applyFill="1" applyBorder="1" applyAlignment="1" applyProtection="1">
      <alignment horizontal="center" vertical="center"/>
      <protection locked="0"/>
    </xf>
    <xf numFmtId="165" fontId="0" fillId="67" borderId="22" xfId="0" applyNumberFormat="1" applyFill="1" applyBorder="1" applyAlignment="1" applyProtection="1">
      <alignment horizontal="center" vertical="center"/>
      <protection locked="0"/>
    </xf>
    <xf numFmtId="165" fontId="0" fillId="67" borderId="23" xfId="0" applyNumberFormat="1" applyFill="1" applyBorder="1" applyAlignment="1" applyProtection="1">
      <alignment horizontal="center" vertical="center"/>
      <protection locked="0"/>
    </xf>
    <xf numFmtId="0" fontId="43" fillId="58" borderId="25" xfId="0" applyFont="1" applyFill="1" applyBorder="1" applyAlignment="1" applyProtection="1">
      <alignment horizontal="center" vertical="center" wrapText="1"/>
      <protection hidden="1"/>
    </xf>
    <xf numFmtId="0" fontId="43" fillId="58" borderId="26" xfId="0" applyFont="1" applyFill="1" applyBorder="1" applyAlignment="1" applyProtection="1">
      <alignment horizontal="center" vertical="center" wrapText="1"/>
      <protection hidden="1"/>
    </xf>
    <xf numFmtId="0" fontId="43" fillId="58" borderId="27" xfId="0" applyFont="1" applyFill="1" applyBorder="1" applyAlignment="1" applyProtection="1">
      <alignment horizontal="center" vertical="center" wrapText="1"/>
      <protection hidden="1"/>
    </xf>
    <xf numFmtId="165" fontId="44" fillId="56" borderId="19" xfId="0" applyNumberFormat="1" applyFont="1" applyFill="1" applyBorder="1" applyAlignment="1" applyProtection="1">
      <alignment horizontal="center" vertical="center"/>
      <protection locked="0"/>
    </xf>
    <xf numFmtId="0" fontId="43" fillId="58" borderId="70" xfId="0" applyFont="1" applyFill="1" applyBorder="1" applyAlignment="1" applyProtection="1">
      <alignment horizontal="center" vertical="center" wrapText="1"/>
      <protection hidden="1"/>
    </xf>
    <xf numFmtId="167" fontId="44" fillId="57" borderId="55" xfId="0" applyNumberFormat="1" applyFont="1" applyFill="1" applyBorder="1" applyAlignment="1" applyProtection="1">
      <alignment horizontal="center" vertical="center"/>
      <protection hidden="1"/>
    </xf>
    <xf numFmtId="169" fontId="44" fillId="57" borderId="29" xfId="0" applyNumberFormat="1" applyFont="1" applyFill="1" applyBorder="1" applyAlignment="1" applyProtection="1">
      <alignment horizontal="center" vertical="center"/>
      <protection hidden="1"/>
    </xf>
    <xf numFmtId="169" fontId="44" fillId="57" borderId="32" xfId="0" applyNumberFormat="1" applyFont="1" applyFill="1" applyBorder="1" applyAlignment="1" applyProtection="1">
      <alignment horizontal="center" vertical="center"/>
      <protection hidden="1"/>
    </xf>
    <xf numFmtId="167" fontId="43" fillId="57" borderId="74" xfId="0" applyNumberFormat="1" applyFont="1" applyFill="1" applyBorder="1" applyAlignment="1" applyProtection="1">
      <alignment horizontal="center" vertical="center"/>
      <protection hidden="1"/>
    </xf>
    <xf numFmtId="186" fontId="43" fillId="57" borderId="33" xfId="0" applyNumberFormat="1" applyFont="1" applyFill="1" applyBorder="1" applyAlignment="1" applyProtection="1">
      <alignment horizontal="center" vertical="center"/>
      <protection hidden="1"/>
    </xf>
    <xf numFmtId="4" fontId="43" fillId="57" borderId="34" xfId="0" applyNumberFormat="1" applyFont="1" applyFill="1" applyBorder="1" applyAlignment="1" applyProtection="1">
      <alignment horizontal="center" vertical="center"/>
      <protection hidden="1"/>
    </xf>
    <xf numFmtId="4" fontId="43" fillId="57" borderId="35" xfId="0" applyNumberFormat="1" applyFont="1" applyFill="1" applyBorder="1" applyAlignment="1" applyProtection="1">
      <alignment horizontal="center" vertical="center"/>
      <protection hidden="1"/>
    </xf>
    <xf numFmtId="4" fontId="43" fillId="57" borderId="30" xfId="0" applyNumberFormat="1" applyFont="1" applyFill="1" applyBorder="1" applyAlignment="1" applyProtection="1">
      <alignment horizontal="center" vertical="center"/>
      <protection hidden="1"/>
    </xf>
    <xf numFmtId="186" fontId="43" fillId="57" borderId="31" xfId="0" applyNumberFormat="1" applyFont="1" applyFill="1" applyBorder="1" applyAlignment="1" applyProtection="1">
      <alignment horizontal="center" vertical="center"/>
      <protection hidden="1"/>
    </xf>
    <xf numFmtId="2" fontId="43" fillId="57" borderId="30" xfId="0" applyNumberFormat="1" applyFont="1" applyFill="1" applyBorder="1" applyAlignment="1" applyProtection="1">
      <alignment horizontal="center" vertical="center"/>
      <protection hidden="1"/>
    </xf>
    <xf numFmtId="170" fontId="43" fillId="57" borderId="31" xfId="0" applyNumberFormat="1" applyFont="1" applyFill="1" applyBorder="1" applyAlignment="1" applyProtection="1">
      <alignment horizontal="center" vertical="center"/>
      <protection hidden="1"/>
    </xf>
    <xf numFmtId="170" fontId="43" fillId="57" borderId="32" xfId="0" applyNumberFormat="1" applyFont="1" applyFill="1" applyBorder="1" applyAlignment="1" applyProtection="1">
      <alignment horizontal="center" vertical="center"/>
      <protection hidden="1"/>
    </xf>
    <xf numFmtId="0" fontId="38" fillId="33" borderId="0" xfId="42" applyFont="1" applyFill="1" applyAlignment="1" applyProtection="1">
      <alignment horizontal="left" vertical="center" wrapText="1" indent="2"/>
      <protection hidden="1"/>
    </xf>
    <xf numFmtId="0" fontId="85" fillId="0" borderId="0" xfId="0" applyFont="1" applyAlignment="1">
      <alignment horizontal="center" vertical="center"/>
    </xf>
    <xf numFmtId="0" fontId="37" fillId="56" borderId="19" xfId="0" applyFont="1" applyFill="1" applyBorder="1" applyAlignment="1">
      <alignment horizontal="left" vertical="center" indent="1"/>
    </xf>
    <xf numFmtId="0" fontId="37" fillId="57" borderId="19" xfId="0" applyFont="1" applyFill="1" applyBorder="1" applyAlignment="1">
      <alignment horizontal="left" vertical="center" indent="1"/>
    </xf>
    <xf numFmtId="0" fontId="38" fillId="33" borderId="0" xfId="42" applyFont="1" applyFill="1" applyAlignment="1" applyProtection="1">
      <alignment horizontal="left" vertical="top" wrapText="1"/>
      <protection hidden="1"/>
    </xf>
    <xf numFmtId="0" fontId="89" fillId="33" borderId="0" xfId="42" applyFont="1" applyFill="1" applyAlignment="1" applyProtection="1">
      <alignment horizontal="left" vertical="center" wrapText="1" indent="2"/>
      <protection hidden="1"/>
    </xf>
    <xf numFmtId="0" fontId="16" fillId="58" borderId="61" xfId="0" applyFont="1" applyFill="1" applyBorder="1" applyAlignment="1" applyProtection="1">
      <alignment horizontal="center" vertical="center"/>
    </xf>
    <xf numFmtId="0" fontId="16" fillId="58" borderId="53" xfId="0" applyFont="1" applyFill="1" applyBorder="1" applyAlignment="1" applyProtection="1">
      <alignment horizontal="center" vertical="center"/>
    </xf>
    <xf numFmtId="0" fontId="16" fillId="58" borderId="58" xfId="0" applyFont="1" applyFill="1" applyBorder="1" applyAlignment="1" applyProtection="1">
      <alignment horizontal="center" vertical="center"/>
    </xf>
    <xf numFmtId="0" fontId="16" fillId="58" borderId="52" xfId="0" applyFont="1" applyFill="1" applyBorder="1" applyAlignment="1" applyProtection="1">
      <alignment horizontal="center" vertical="center"/>
    </xf>
    <xf numFmtId="0" fontId="16" fillId="58" borderId="54" xfId="0" applyFont="1" applyFill="1" applyBorder="1" applyAlignment="1" applyProtection="1">
      <alignment horizontal="center" vertical="center"/>
    </xf>
    <xf numFmtId="0" fontId="16" fillId="58" borderId="55" xfId="0" applyFont="1" applyFill="1" applyBorder="1" applyAlignment="1" applyProtection="1">
      <alignment horizontal="center" vertical="center"/>
    </xf>
    <xf numFmtId="0" fontId="16" fillId="58" borderId="59" xfId="0" applyFont="1" applyFill="1" applyBorder="1" applyAlignment="1" applyProtection="1">
      <alignment horizontal="center" vertical="center"/>
    </xf>
    <xf numFmtId="0" fontId="16" fillId="58" borderId="49" xfId="0" applyFont="1" applyFill="1" applyBorder="1" applyAlignment="1" applyProtection="1">
      <alignment horizontal="center" vertical="center"/>
    </xf>
    <xf numFmtId="0" fontId="48" fillId="33" borderId="0" xfId="0" applyFont="1" applyFill="1" applyBorder="1" applyAlignment="1" applyProtection="1">
      <alignment horizontal="left" vertical="center" wrapText="1"/>
      <protection hidden="1"/>
    </xf>
    <xf numFmtId="164" fontId="37" fillId="57" borderId="19" xfId="0" applyNumberFormat="1" applyFont="1" applyFill="1" applyBorder="1" applyAlignment="1" applyProtection="1">
      <alignment horizontal="center" vertical="center"/>
      <protection hidden="1"/>
    </xf>
    <xf numFmtId="164" fontId="37" fillId="57" borderId="29" xfId="0" applyNumberFormat="1" applyFont="1" applyFill="1" applyBorder="1" applyAlignment="1" applyProtection="1">
      <alignment horizontal="center" vertical="center"/>
      <protection hidden="1"/>
    </xf>
    <xf numFmtId="3" fontId="37" fillId="57" borderId="19" xfId="0" applyNumberFormat="1" applyFont="1" applyFill="1" applyBorder="1" applyAlignment="1" applyProtection="1">
      <alignment horizontal="center" vertical="center"/>
      <protection hidden="1"/>
    </xf>
    <xf numFmtId="3" fontId="37" fillId="57" borderId="29" xfId="0" applyNumberFormat="1" applyFont="1" applyFill="1" applyBorder="1" applyAlignment="1" applyProtection="1">
      <alignment horizontal="center" vertical="center"/>
      <protection hidden="1"/>
    </xf>
    <xf numFmtId="4" fontId="37" fillId="57" borderId="19" xfId="0" applyNumberFormat="1" applyFont="1" applyFill="1" applyBorder="1" applyAlignment="1" applyProtection="1">
      <alignment horizontal="center" vertical="center"/>
      <protection hidden="1"/>
    </xf>
    <xf numFmtId="4" fontId="37" fillId="57" borderId="29" xfId="0" applyNumberFormat="1" applyFont="1" applyFill="1" applyBorder="1" applyAlignment="1" applyProtection="1">
      <alignment horizontal="center" vertical="center"/>
      <protection hidden="1"/>
    </xf>
    <xf numFmtId="186" fontId="37" fillId="57" borderId="19" xfId="0" applyNumberFormat="1" applyFont="1" applyFill="1" applyBorder="1" applyAlignment="1" applyProtection="1">
      <alignment horizontal="center" vertical="center"/>
      <protection hidden="1"/>
    </xf>
    <xf numFmtId="186" fontId="37" fillId="57" borderId="29" xfId="0" applyNumberFormat="1" applyFont="1" applyFill="1" applyBorder="1" applyAlignment="1" applyProtection="1">
      <alignment horizontal="center" vertical="center"/>
      <protection hidden="1"/>
    </xf>
    <xf numFmtId="0" fontId="37" fillId="57" borderId="19" xfId="0" applyFont="1" applyFill="1" applyBorder="1" applyAlignment="1" applyProtection="1">
      <alignment horizontal="center" vertical="center"/>
      <protection hidden="1"/>
    </xf>
    <xf numFmtId="0" fontId="37" fillId="57" borderId="29" xfId="0" applyFont="1" applyFill="1" applyBorder="1" applyAlignment="1" applyProtection="1">
      <alignment horizontal="center" vertical="center"/>
      <protection hidden="1"/>
    </xf>
    <xf numFmtId="165" fontId="37" fillId="57" borderId="37" xfId="0" applyNumberFormat="1" applyFont="1" applyFill="1" applyBorder="1" applyAlignment="1" applyProtection="1">
      <alignment horizontal="center" vertical="center"/>
      <protection hidden="1"/>
    </xf>
    <xf numFmtId="165" fontId="37" fillId="57" borderId="38" xfId="0" applyNumberFormat="1" applyFont="1" applyFill="1" applyBorder="1" applyAlignment="1" applyProtection="1">
      <alignment horizontal="center" vertical="center"/>
      <protection hidden="1"/>
    </xf>
    <xf numFmtId="165" fontId="37" fillId="57" borderId="31" xfId="0" applyNumberFormat="1" applyFont="1" applyFill="1" applyBorder="1" applyAlignment="1" applyProtection="1">
      <alignment horizontal="center" vertical="center"/>
      <protection hidden="1"/>
    </xf>
    <xf numFmtId="165" fontId="37" fillId="57" borderId="32" xfId="0" applyNumberFormat="1" applyFont="1" applyFill="1" applyBorder="1" applyAlignment="1" applyProtection="1">
      <alignment horizontal="center" vertical="center"/>
      <protection hidden="1"/>
    </xf>
    <xf numFmtId="14" fontId="37" fillId="57" borderId="26" xfId="0" applyNumberFormat="1" applyFont="1" applyFill="1" applyBorder="1" applyAlignment="1" applyProtection="1">
      <alignment horizontal="left" vertical="center" indent="1"/>
      <protection hidden="1"/>
    </xf>
    <xf numFmtId="14" fontId="37" fillId="57" borderId="27" xfId="0" applyNumberFormat="1" applyFont="1" applyFill="1" applyBorder="1" applyAlignment="1" applyProtection="1">
      <alignment horizontal="left" vertical="center" indent="1"/>
      <protection hidden="1"/>
    </xf>
    <xf numFmtId="0" fontId="37" fillId="57" borderId="21" xfId="0" applyFont="1" applyFill="1" applyBorder="1" applyAlignment="1" applyProtection="1">
      <alignment horizontal="left" vertical="center" indent="1"/>
      <protection hidden="1"/>
    </xf>
    <xf numFmtId="0" fontId="37" fillId="57" borderId="48" xfId="0" applyFont="1" applyFill="1" applyBorder="1" applyAlignment="1" applyProtection="1">
      <alignment horizontal="left" vertical="center" indent="1"/>
      <protection hidden="1"/>
    </xf>
    <xf numFmtId="0" fontId="37" fillId="57" borderId="67" xfId="0" applyFont="1" applyFill="1" applyBorder="1" applyAlignment="1" applyProtection="1">
      <alignment horizontal="left" vertical="center" indent="1"/>
      <protection hidden="1"/>
    </xf>
    <xf numFmtId="0" fontId="37" fillId="56" borderId="19" xfId="0" applyFont="1" applyFill="1" applyBorder="1" applyAlignment="1" applyProtection="1">
      <alignment horizontal="left" vertical="center" indent="1"/>
      <protection locked="0"/>
    </xf>
    <xf numFmtId="0" fontId="37" fillId="56" borderId="29" xfId="0" applyFont="1" applyFill="1" applyBorder="1" applyAlignment="1" applyProtection="1">
      <alignment horizontal="left" vertical="center" indent="1"/>
      <protection locked="0"/>
    </xf>
    <xf numFmtId="14" fontId="37" fillId="56" borderId="19" xfId="0" applyNumberFormat="1" applyFont="1" applyFill="1" applyBorder="1" applyAlignment="1" applyProtection="1">
      <alignment horizontal="center" vertical="center"/>
      <protection locked="0"/>
    </xf>
    <xf numFmtId="14" fontId="37" fillId="56" borderId="29" xfId="0" applyNumberFormat="1" applyFont="1" applyFill="1" applyBorder="1" applyAlignment="1" applyProtection="1">
      <alignment horizontal="center" vertical="center"/>
      <protection locked="0"/>
    </xf>
    <xf numFmtId="3" fontId="37" fillId="56" borderId="19" xfId="0" applyNumberFormat="1" applyFont="1" applyFill="1" applyBorder="1" applyAlignment="1" applyProtection="1">
      <alignment horizontal="center" vertical="center"/>
      <protection locked="0"/>
    </xf>
    <xf numFmtId="3" fontId="37" fillId="56" borderId="29" xfId="0" applyNumberFormat="1" applyFont="1" applyFill="1" applyBorder="1" applyAlignment="1" applyProtection="1">
      <alignment horizontal="center" vertical="center"/>
      <protection locked="0"/>
    </xf>
    <xf numFmtId="165" fontId="37" fillId="56" borderId="19" xfId="0" applyNumberFormat="1" applyFont="1" applyFill="1" applyBorder="1" applyAlignment="1" applyProtection="1">
      <alignment horizontal="center" vertical="center"/>
      <protection locked="0"/>
    </xf>
    <xf numFmtId="165" fontId="37" fillId="56" borderId="29" xfId="0" applyNumberFormat="1" applyFont="1" applyFill="1" applyBorder="1" applyAlignment="1" applyProtection="1">
      <alignment horizontal="center" vertical="center"/>
      <protection locked="0"/>
    </xf>
    <xf numFmtId="0" fontId="43" fillId="58" borderId="25" xfId="0" applyFont="1" applyFill="1" applyBorder="1" applyAlignment="1" applyProtection="1">
      <alignment horizontal="center" vertical="center" wrapText="1"/>
      <protection hidden="1"/>
    </xf>
    <xf numFmtId="0" fontId="43" fillId="58" borderId="26" xfId="0" applyFont="1" applyFill="1" applyBorder="1" applyAlignment="1" applyProtection="1">
      <alignment horizontal="center" vertical="center" wrapText="1"/>
      <protection hidden="1"/>
    </xf>
    <xf numFmtId="0" fontId="43" fillId="58" borderId="27" xfId="0" applyFont="1" applyFill="1" applyBorder="1" applyAlignment="1" applyProtection="1">
      <alignment horizontal="center" vertical="center" wrapText="1"/>
      <protection hidden="1"/>
    </xf>
    <xf numFmtId="14" fontId="44" fillId="0" borderId="39" xfId="0" applyNumberFormat="1" applyFont="1" applyFill="1" applyBorder="1" applyAlignment="1" applyProtection="1">
      <alignment horizontal="center" vertical="center"/>
      <protection locked="0"/>
    </xf>
    <xf numFmtId="14" fontId="44" fillId="0" borderId="0" xfId="0" applyNumberFormat="1" applyFont="1" applyFill="1" applyBorder="1" applyAlignment="1" applyProtection="1">
      <alignment horizontal="center" vertical="center"/>
      <protection locked="0"/>
    </xf>
    <xf numFmtId="14" fontId="44" fillId="57" borderId="26" xfId="0" applyNumberFormat="1" applyFont="1" applyFill="1" applyBorder="1" applyAlignment="1" applyProtection="1">
      <alignment horizontal="left" vertical="center" indent="1"/>
      <protection hidden="1"/>
    </xf>
    <xf numFmtId="14" fontId="44" fillId="57" borderId="27" xfId="0" applyNumberFormat="1" applyFont="1" applyFill="1" applyBorder="1" applyAlignment="1" applyProtection="1">
      <alignment horizontal="left" vertical="center" indent="1"/>
      <protection hidden="1"/>
    </xf>
    <xf numFmtId="0" fontId="44" fillId="57" borderId="19" xfId="0" applyFont="1" applyFill="1" applyBorder="1" applyAlignment="1" applyProtection="1">
      <alignment horizontal="left" vertical="center" indent="1"/>
      <protection hidden="1"/>
    </xf>
    <xf numFmtId="0" fontId="44" fillId="57" borderId="29" xfId="0" applyFont="1" applyFill="1" applyBorder="1" applyAlignment="1" applyProtection="1">
      <alignment horizontal="left" vertical="center" indent="1"/>
      <protection hidden="1"/>
    </xf>
    <xf numFmtId="0" fontId="44" fillId="56" borderId="37" xfId="0" applyFont="1" applyFill="1" applyBorder="1" applyAlignment="1" applyProtection="1">
      <alignment horizontal="left" vertical="center" indent="1"/>
      <protection locked="0"/>
    </xf>
    <xf numFmtId="0" fontId="44" fillId="56" borderId="38" xfId="0" applyFont="1" applyFill="1" applyBorder="1" applyAlignment="1" applyProtection="1">
      <alignment horizontal="left" vertical="center" indent="1"/>
      <protection locked="0"/>
    </xf>
    <xf numFmtId="14" fontId="44" fillId="33" borderId="0" xfId="0" applyNumberFormat="1" applyFont="1" applyFill="1" applyBorder="1" applyAlignment="1" applyProtection="1">
      <alignment horizontal="center" vertical="center"/>
      <protection locked="0"/>
    </xf>
    <xf numFmtId="14" fontId="44" fillId="33" borderId="39" xfId="0" applyNumberFormat="1" applyFont="1" applyFill="1" applyBorder="1" applyAlignment="1" applyProtection="1">
      <alignment horizontal="center" vertical="center"/>
      <protection locked="0"/>
    </xf>
    <xf numFmtId="4" fontId="44" fillId="57" borderId="19" xfId="0" applyNumberFormat="1" applyFont="1" applyFill="1" applyBorder="1" applyAlignment="1" applyProtection="1">
      <alignment horizontal="center" vertical="center"/>
      <protection hidden="1"/>
    </xf>
    <xf numFmtId="4" fontId="44" fillId="57" borderId="29" xfId="0" applyNumberFormat="1" applyFont="1" applyFill="1" applyBorder="1" applyAlignment="1" applyProtection="1">
      <alignment horizontal="center" vertical="center"/>
      <protection hidden="1"/>
    </xf>
    <xf numFmtId="186" fontId="44" fillId="57" borderId="19" xfId="0" applyNumberFormat="1" applyFont="1" applyFill="1" applyBorder="1" applyAlignment="1" applyProtection="1">
      <alignment horizontal="center" vertical="center"/>
      <protection hidden="1"/>
    </xf>
    <xf numFmtId="186" fontId="44" fillId="57" borderId="29" xfId="0" applyNumberFormat="1" applyFont="1" applyFill="1" applyBorder="1" applyAlignment="1" applyProtection="1">
      <alignment horizontal="center" vertical="center"/>
      <protection hidden="1"/>
    </xf>
    <xf numFmtId="167" fontId="44" fillId="57" borderId="31" xfId="0" applyNumberFormat="1" applyFont="1" applyFill="1" applyBorder="1" applyAlignment="1" applyProtection="1">
      <alignment horizontal="center" vertical="center"/>
      <protection hidden="1"/>
    </xf>
    <xf numFmtId="167" fontId="44" fillId="57" borderId="32" xfId="0" applyNumberFormat="1" applyFont="1" applyFill="1" applyBorder="1" applyAlignment="1" applyProtection="1">
      <alignment horizontal="center" vertical="center"/>
      <protection hidden="1"/>
    </xf>
    <xf numFmtId="0" fontId="44" fillId="56" borderId="19" xfId="0" applyFont="1" applyFill="1" applyBorder="1" applyAlignment="1" applyProtection="1">
      <alignment horizontal="left" vertical="center" indent="1"/>
      <protection locked="0"/>
    </xf>
    <xf numFmtId="0" fontId="44" fillId="56" borderId="29" xfId="0" applyFont="1" applyFill="1" applyBorder="1" applyAlignment="1" applyProtection="1">
      <alignment horizontal="left" vertical="center" indent="1"/>
      <protection locked="0"/>
    </xf>
    <xf numFmtId="14" fontId="44" fillId="56" borderId="19" xfId="0" applyNumberFormat="1" applyFont="1" applyFill="1" applyBorder="1" applyAlignment="1" applyProtection="1">
      <alignment horizontal="center" vertical="center"/>
      <protection locked="0"/>
    </xf>
    <xf numFmtId="14" fontId="44" fillId="56" borderId="29" xfId="0" applyNumberFormat="1" applyFont="1" applyFill="1" applyBorder="1" applyAlignment="1" applyProtection="1">
      <alignment horizontal="center" vertical="center"/>
      <protection locked="0"/>
    </xf>
    <xf numFmtId="3" fontId="44" fillId="56" borderId="19" xfId="0" applyNumberFormat="1" applyFont="1" applyFill="1" applyBorder="1" applyAlignment="1" applyProtection="1">
      <alignment horizontal="center" vertical="center"/>
      <protection locked="0"/>
    </xf>
    <xf numFmtId="3" fontId="44" fillId="56" borderId="29" xfId="0" applyNumberFormat="1" applyFont="1" applyFill="1" applyBorder="1" applyAlignment="1" applyProtection="1">
      <alignment horizontal="center" vertical="center"/>
      <protection locked="0"/>
    </xf>
    <xf numFmtId="165" fontId="44" fillId="56" borderId="19" xfId="0" applyNumberFormat="1" applyFont="1" applyFill="1" applyBorder="1" applyAlignment="1" applyProtection="1">
      <alignment horizontal="center" vertical="center"/>
      <protection locked="0"/>
    </xf>
    <xf numFmtId="165" fontId="44" fillId="56" borderId="29" xfId="0" applyNumberFormat="1" applyFont="1" applyFill="1" applyBorder="1" applyAlignment="1" applyProtection="1">
      <alignment horizontal="center" vertical="center"/>
      <protection locked="0"/>
    </xf>
    <xf numFmtId="0" fontId="45" fillId="58" borderId="61" xfId="0" applyFont="1" applyFill="1" applyBorder="1" applyAlignment="1">
      <alignment horizontal="center" vertical="center" wrapText="1"/>
    </xf>
    <xf numFmtId="0" fontId="45" fillId="58" borderId="53" xfId="0" applyFont="1" applyFill="1" applyBorder="1" applyAlignment="1">
      <alignment horizontal="center" vertical="center" wrapText="1"/>
    </xf>
    <xf numFmtId="0" fontId="45" fillId="58" borderId="40" xfId="0" applyFont="1" applyFill="1" applyBorder="1" applyAlignment="1">
      <alignment horizontal="center" vertical="center" wrapText="1"/>
    </xf>
    <xf numFmtId="0" fontId="45" fillId="58" borderId="41" xfId="0" applyFont="1" applyFill="1" applyBorder="1" applyAlignment="1">
      <alignment horizontal="center" vertical="center" wrapText="1"/>
    </xf>
    <xf numFmtId="0" fontId="45" fillId="58" borderId="58" xfId="0" applyFont="1" applyFill="1" applyBorder="1" applyAlignment="1">
      <alignment horizontal="center" vertical="center" wrapText="1"/>
    </xf>
    <xf numFmtId="0" fontId="45" fillId="58" borderId="52" xfId="0" applyFont="1" applyFill="1" applyBorder="1" applyAlignment="1">
      <alignment horizontal="center" vertical="center" wrapText="1"/>
    </xf>
    <xf numFmtId="0" fontId="45" fillId="58" borderId="59" xfId="0" applyFont="1" applyFill="1" applyBorder="1" applyAlignment="1">
      <alignment horizontal="center" vertical="center" wrapText="1"/>
    </xf>
    <xf numFmtId="0" fontId="45" fillId="58" borderId="49" xfId="0" applyFont="1" applyFill="1" applyBorder="1" applyAlignment="1">
      <alignment horizontal="center" vertical="center" wrapText="1"/>
    </xf>
    <xf numFmtId="0" fontId="43" fillId="58" borderId="73" xfId="0" applyFont="1" applyFill="1" applyBorder="1" applyAlignment="1">
      <alignment horizontal="center" vertical="center" wrapText="1"/>
    </xf>
    <xf numFmtId="0" fontId="43" fillId="58" borderId="70" xfId="0" applyFont="1" applyFill="1" applyBorder="1" applyAlignment="1">
      <alignment horizontal="center" vertical="center" wrapText="1"/>
    </xf>
    <xf numFmtId="0" fontId="43" fillId="58" borderId="72" xfId="0" applyFont="1" applyFill="1" applyBorder="1" applyAlignment="1">
      <alignment horizontal="center" vertical="center" wrapText="1"/>
    </xf>
    <xf numFmtId="0" fontId="43" fillId="58" borderId="20" xfId="0" applyFont="1" applyFill="1" applyBorder="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left" vertical="center" wrapText="1"/>
    </xf>
    <xf numFmtId="0" fontId="45" fillId="58" borderId="44" xfId="0" applyFont="1" applyFill="1" applyBorder="1" applyAlignment="1">
      <alignment horizontal="center" vertical="center" wrapText="1"/>
    </xf>
    <xf numFmtId="0" fontId="45" fillId="58" borderId="55" xfId="0" applyFont="1" applyFill="1" applyBorder="1" applyAlignment="1">
      <alignment horizontal="center" vertical="center" wrapText="1"/>
    </xf>
    <xf numFmtId="0" fontId="44" fillId="0" borderId="0" xfId="0" applyFont="1" applyAlignment="1">
      <alignment horizontal="center" vertical="center" wrapText="1"/>
    </xf>
    <xf numFmtId="0" fontId="45" fillId="58" borderId="25" xfId="0" applyFont="1" applyFill="1" applyBorder="1" applyAlignment="1">
      <alignment horizontal="center" vertical="center" wrapText="1"/>
    </xf>
    <xf numFmtId="0" fontId="45" fillId="58" borderId="26" xfId="0" applyFont="1" applyFill="1" applyBorder="1" applyAlignment="1">
      <alignment horizontal="center" vertical="center" wrapText="1"/>
    </xf>
    <xf numFmtId="0" fontId="45" fillId="58" borderId="27" xfId="0" applyFont="1" applyFill="1" applyBorder="1" applyAlignment="1">
      <alignment horizontal="center" vertical="center" wrapText="1"/>
    </xf>
    <xf numFmtId="0" fontId="43" fillId="58" borderId="44" xfId="0" applyFont="1" applyFill="1" applyBorder="1" applyAlignment="1">
      <alignment horizontal="center" vertical="center" wrapText="1"/>
    </xf>
    <xf numFmtId="0" fontId="43" fillId="58" borderId="71" xfId="0" applyFont="1" applyFill="1" applyBorder="1" applyAlignment="1">
      <alignment horizontal="center" vertical="center" wrapText="1"/>
    </xf>
    <xf numFmtId="0" fontId="43" fillId="58" borderId="55" xfId="0" applyFont="1" applyFill="1" applyBorder="1" applyAlignment="1">
      <alignment horizontal="center" vertical="center" wrapText="1"/>
    </xf>
    <xf numFmtId="0" fontId="39" fillId="33" borderId="0" xfId="42" applyFont="1" applyFill="1" applyBorder="1" applyAlignment="1" applyProtection="1">
      <alignment horizontal="left" vertical="center"/>
      <protection hidden="1"/>
    </xf>
  </cellXfs>
  <cellStyles count="2514">
    <cellStyle name="_x0010_“+ˆÉ•?pý¤" xfId="2149" xr:uid="{00000000-0005-0000-0000-000000000000}"/>
    <cellStyle name="_x0010_“+ˆÉ•?pý¤ 2" xfId="2150" xr:uid="{00000000-0005-0000-0000-000001000000}"/>
    <cellStyle name="1" xfId="2151" xr:uid="{00000000-0005-0000-0000-000002000000}"/>
    <cellStyle name="2" xfId="2152" xr:uid="{00000000-0005-0000-0000-000003000000}"/>
    <cellStyle name="20% - Accent1" xfId="19" builtinId="30" customBuiltin="1"/>
    <cellStyle name="20% - Accent1 2" xfId="55" xr:uid="{00000000-0005-0000-0000-000001000000}"/>
    <cellStyle name="20% - Accent1 2 2" xfId="2154" xr:uid="{00000000-0005-0000-0000-000005000000}"/>
    <cellStyle name="20% - Accent1 2 3" xfId="2153" xr:uid="{00000000-0005-0000-0000-000004000000}"/>
    <cellStyle name="20% - Accent1 3" xfId="2155" xr:uid="{00000000-0005-0000-0000-000006000000}"/>
    <cellStyle name="20% - Accent2" xfId="23" builtinId="34" customBuiltin="1"/>
    <cellStyle name="20% - Accent2 2" xfId="56" xr:uid="{00000000-0005-0000-0000-000003000000}"/>
    <cellStyle name="20% - Accent2 2 2" xfId="2157" xr:uid="{00000000-0005-0000-0000-000008000000}"/>
    <cellStyle name="20% - Accent2 2 3" xfId="2156" xr:uid="{00000000-0005-0000-0000-000007000000}"/>
    <cellStyle name="20% - Accent2 3" xfId="2158" xr:uid="{00000000-0005-0000-0000-000009000000}"/>
    <cellStyle name="20% - Accent3" xfId="27" builtinId="38" customBuiltin="1"/>
    <cellStyle name="20% - Accent3 2" xfId="57" xr:uid="{00000000-0005-0000-0000-000005000000}"/>
    <cellStyle name="20% - Accent3 2 2" xfId="2160" xr:uid="{00000000-0005-0000-0000-00000B000000}"/>
    <cellStyle name="20% - Accent3 2 3" xfId="2159" xr:uid="{00000000-0005-0000-0000-00000A000000}"/>
    <cellStyle name="20% - Accent3 3" xfId="2161" xr:uid="{00000000-0005-0000-0000-00000C000000}"/>
    <cellStyle name="20% - Accent4" xfId="31" builtinId="42" customBuiltin="1"/>
    <cellStyle name="20% - Accent4 2" xfId="58" xr:uid="{00000000-0005-0000-0000-000007000000}"/>
    <cellStyle name="20% - Accent4 2 2" xfId="2163" xr:uid="{00000000-0005-0000-0000-00000E000000}"/>
    <cellStyle name="20% - Accent4 2 3" xfId="2162" xr:uid="{00000000-0005-0000-0000-00000D000000}"/>
    <cellStyle name="20% - Accent4 3" xfId="2164" xr:uid="{00000000-0005-0000-0000-00000F000000}"/>
    <cellStyle name="20% - Accent5" xfId="35" builtinId="46" customBuiltin="1"/>
    <cellStyle name="20% - Accent5 2" xfId="59" xr:uid="{00000000-0005-0000-0000-000009000000}"/>
    <cellStyle name="20% - Accent6" xfId="39" builtinId="50" customBuiltin="1"/>
    <cellStyle name="20% - Accent6 2" xfId="60" xr:uid="{00000000-0005-0000-0000-00000B000000}"/>
    <cellStyle name="40% - Accent1" xfId="20" builtinId="31" customBuiltin="1"/>
    <cellStyle name="40% - Accent1 2" xfId="61" xr:uid="{00000000-0005-0000-0000-00000D000000}"/>
    <cellStyle name="40% - Accent2" xfId="24" builtinId="35" customBuiltin="1"/>
    <cellStyle name="40% - Accent2 2" xfId="62" xr:uid="{00000000-0005-0000-0000-00000F000000}"/>
    <cellStyle name="40% - Accent3" xfId="28" builtinId="39" customBuiltin="1"/>
    <cellStyle name="40% - Accent3 2" xfId="63" xr:uid="{00000000-0005-0000-0000-000011000000}"/>
    <cellStyle name="40% - Accent3 2 2" xfId="2166" xr:uid="{00000000-0005-0000-0000-000015000000}"/>
    <cellStyle name="40% - Accent3 2 3" xfId="2165" xr:uid="{00000000-0005-0000-0000-000014000000}"/>
    <cellStyle name="40% - Accent3 3" xfId="2167" xr:uid="{00000000-0005-0000-0000-000016000000}"/>
    <cellStyle name="40% - Accent4" xfId="32" builtinId="43" customBuiltin="1"/>
    <cellStyle name="40% - Accent4 2" xfId="64" xr:uid="{00000000-0005-0000-0000-000013000000}"/>
    <cellStyle name="40% - Accent5" xfId="36" builtinId="47" customBuiltin="1"/>
    <cellStyle name="40% - Accent5 2" xfId="65" xr:uid="{00000000-0005-0000-0000-000015000000}"/>
    <cellStyle name="40% - Accent6" xfId="40" builtinId="51" customBuiltin="1"/>
    <cellStyle name="40% - Accent6 2" xfId="66" xr:uid="{00000000-0005-0000-0000-000017000000}"/>
    <cellStyle name="60% - Accent1" xfId="21" builtinId="32" customBuiltin="1"/>
    <cellStyle name="60% - Accent1 2" xfId="67" xr:uid="{00000000-0005-0000-0000-000019000000}"/>
    <cellStyle name="60% - Accent1 3" xfId="1999" xr:uid="{00000000-0005-0000-0000-00003C000000}"/>
    <cellStyle name="60% - Accent2" xfId="25" builtinId="36" customBuiltin="1"/>
    <cellStyle name="60% - Accent2 2" xfId="68" xr:uid="{00000000-0005-0000-0000-00001B000000}"/>
    <cellStyle name="60% - Accent2 3" xfId="2000" xr:uid="{00000000-0005-0000-0000-00003E000000}"/>
    <cellStyle name="60% - Accent3" xfId="29" builtinId="40" customBuiltin="1"/>
    <cellStyle name="60% - Accent3 2" xfId="69" xr:uid="{00000000-0005-0000-0000-00001D000000}"/>
    <cellStyle name="60% - Accent3 2 2" xfId="2169" xr:uid="{00000000-0005-0000-0000-00001D000000}"/>
    <cellStyle name="60% - Accent3 2 3" xfId="2168" xr:uid="{00000000-0005-0000-0000-00001C000000}"/>
    <cellStyle name="60% - Accent3 3" xfId="2001" xr:uid="{00000000-0005-0000-0000-000040000000}"/>
    <cellStyle name="60% - Accent3 3 2" xfId="2170" xr:uid="{00000000-0005-0000-0000-00001E000000}"/>
    <cellStyle name="60% - Accent4" xfId="33" builtinId="44" customBuiltin="1"/>
    <cellStyle name="60% - Accent4 2" xfId="70" xr:uid="{00000000-0005-0000-0000-00001F000000}"/>
    <cellStyle name="60% - Accent4 2 2" xfId="2172" xr:uid="{00000000-0005-0000-0000-000020000000}"/>
    <cellStyle name="60% - Accent4 2 3" xfId="2171" xr:uid="{00000000-0005-0000-0000-00001F000000}"/>
    <cellStyle name="60% - Accent4 3" xfId="2002" xr:uid="{00000000-0005-0000-0000-000042000000}"/>
    <cellStyle name="60% - Accent4 3 2" xfId="2173" xr:uid="{00000000-0005-0000-0000-000021000000}"/>
    <cellStyle name="60% - Accent5" xfId="37" builtinId="48" customBuiltin="1"/>
    <cellStyle name="60% - Accent5 2" xfId="71" xr:uid="{00000000-0005-0000-0000-000021000000}"/>
    <cellStyle name="60% - Accent5 3" xfId="2003" xr:uid="{00000000-0005-0000-0000-000044000000}"/>
    <cellStyle name="60% - Accent6" xfId="41" builtinId="52" customBuiltin="1"/>
    <cellStyle name="60% - Accent6 2" xfId="72" xr:uid="{00000000-0005-0000-0000-000023000000}"/>
    <cellStyle name="60% - Accent6 2 2" xfId="2175" xr:uid="{00000000-0005-0000-0000-000024000000}"/>
    <cellStyle name="60% - Accent6 2 3" xfId="2174" xr:uid="{00000000-0005-0000-0000-000023000000}"/>
    <cellStyle name="60% - Accent6 3" xfId="2004" xr:uid="{00000000-0005-0000-0000-000046000000}"/>
    <cellStyle name="60% - Accent6 3 2" xfId="2176" xr:uid="{00000000-0005-0000-0000-000025000000}"/>
    <cellStyle name="Accent1" xfId="18" builtinId="29" customBuiltin="1"/>
    <cellStyle name="Accent1 2" xfId="73" xr:uid="{00000000-0005-0000-0000-000025000000}"/>
    <cellStyle name="Accent2" xfId="22" builtinId="33" customBuiltin="1"/>
    <cellStyle name="Accent2 2" xfId="74" xr:uid="{00000000-0005-0000-0000-000027000000}"/>
    <cellStyle name="Accent3" xfId="26" builtinId="37" customBuiltin="1"/>
    <cellStyle name="Accent3 2" xfId="75" xr:uid="{00000000-0005-0000-0000-000029000000}"/>
    <cellStyle name="Accent4" xfId="30" builtinId="41" customBuiltin="1"/>
    <cellStyle name="Accent4 2" xfId="76" xr:uid="{00000000-0005-0000-0000-00002B000000}"/>
    <cellStyle name="Accent5" xfId="34" builtinId="45" customBuiltin="1"/>
    <cellStyle name="Accent5 2" xfId="77" xr:uid="{00000000-0005-0000-0000-00002D000000}"/>
    <cellStyle name="Accent6" xfId="38" builtinId="49" customBuiltin="1"/>
    <cellStyle name="Accent6 2" xfId="78" xr:uid="{00000000-0005-0000-0000-00002F000000}"/>
    <cellStyle name="Actual Date" xfId="2177" xr:uid="{00000000-0005-0000-0000-00002C000000}"/>
    <cellStyle name="Actual Date 2" xfId="2178" xr:uid="{00000000-0005-0000-0000-00002D000000}"/>
    <cellStyle name="Bad" xfId="7" builtinId="27" customBuiltin="1"/>
    <cellStyle name="Bad 2" xfId="79" xr:uid="{00000000-0005-0000-0000-000031000000}"/>
    <cellStyle name="Calc Currency (0)" xfId="2179" xr:uid="{00000000-0005-0000-0000-00002F000000}"/>
    <cellStyle name="Calc Currency (2)" xfId="2180" xr:uid="{00000000-0005-0000-0000-000030000000}"/>
    <cellStyle name="Calc Percent (0)" xfId="2181" xr:uid="{00000000-0005-0000-0000-000031000000}"/>
    <cellStyle name="Calc Percent (1)" xfId="2182" xr:uid="{00000000-0005-0000-0000-000032000000}"/>
    <cellStyle name="Calc Percent (2)" xfId="2183" xr:uid="{00000000-0005-0000-0000-000033000000}"/>
    <cellStyle name="Calc Units (0)" xfId="2184" xr:uid="{00000000-0005-0000-0000-000034000000}"/>
    <cellStyle name="Calc Units (1)" xfId="2185" xr:uid="{00000000-0005-0000-0000-000035000000}"/>
    <cellStyle name="Calc Units (2)" xfId="2186" xr:uid="{00000000-0005-0000-0000-000036000000}"/>
    <cellStyle name="Calculation" xfId="11" builtinId="22" customBuiltin="1"/>
    <cellStyle name="Calculation 2" xfId="80" xr:uid="{00000000-0005-0000-0000-000033000000}"/>
    <cellStyle name="Calculation 2 2" xfId="2499" xr:uid="{00000000-0005-0000-0000-000038000000}"/>
    <cellStyle name="Calculation 2 3" xfId="2504" xr:uid="{00000000-0005-0000-0000-000039000000}"/>
    <cellStyle name="Check Cell" xfId="13" builtinId="23" customBuiltin="1"/>
    <cellStyle name="Check Cell 2" xfId="81" xr:uid="{00000000-0005-0000-0000-000035000000}"/>
    <cellStyle name="Comma [00]" xfId="2187" xr:uid="{00000000-0005-0000-0000-00003B000000}"/>
    <cellStyle name="Comma 10" xfId="2028" xr:uid="{00000000-0005-0000-0000-00003C000000}"/>
    <cellStyle name="Comma 10 2" xfId="2188" xr:uid="{00000000-0005-0000-0000-00003D000000}"/>
    <cellStyle name="Comma 11" xfId="2029" xr:uid="{00000000-0005-0000-0000-00003E000000}"/>
    <cellStyle name="Comma 11 2" xfId="2030" xr:uid="{00000000-0005-0000-0000-00003F000000}"/>
    <cellStyle name="Comma 12" xfId="2031" xr:uid="{00000000-0005-0000-0000-000040000000}"/>
    <cellStyle name="Comma 12 2" xfId="2032" xr:uid="{00000000-0005-0000-0000-000041000000}"/>
    <cellStyle name="Comma 13" xfId="2033" xr:uid="{00000000-0005-0000-0000-000042000000}"/>
    <cellStyle name="Comma 13 2" xfId="2189" xr:uid="{00000000-0005-0000-0000-000043000000}"/>
    <cellStyle name="Comma 13 2 2" xfId="2190" xr:uid="{00000000-0005-0000-0000-000044000000}"/>
    <cellStyle name="Comma 13 3" xfId="2191" xr:uid="{00000000-0005-0000-0000-000045000000}"/>
    <cellStyle name="Comma 14" xfId="2146" xr:uid="{00000000-0005-0000-0000-000046000000}"/>
    <cellStyle name="Comma 14 2" xfId="2192" xr:uid="{00000000-0005-0000-0000-000047000000}"/>
    <cellStyle name="Comma 15 2" xfId="2193" xr:uid="{00000000-0005-0000-0000-000048000000}"/>
    <cellStyle name="Comma 16" xfId="2194" xr:uid="{00000000-0005-0000-0000-000049000000}"/>
    <cellStyle name="Comma 16 2" xfId="2195" xr:uid="{00000000-0005-0000-0000-00004A000000}"/>
    <cellStyle name="Comma 17 2" xfId="2196" xr:uid="{00000000-0005-0000-0000-00004B000000}"/>
    <cellStyle name="Comma 18" xfId="2197" xr:uid="{00000000-0005-0000-0000-00004C000000}"/>
    <cellStyle name="Comma 19" xfId="2198" xr:uid="{00000000-0005-0000-0000-00004D000000}"/>
    <cellStyle name="Comma 2" xfId="44" xr:uid="{00000000-0005-0000-0000-000037000000}"/>
    <cellStyle name="Comma 2 10" xfId="2012" xr:uid="{00000000-0005-0000-0000-000037000000}"/>
    <cellStyle name="Comma 2 106" xfId="2199" xr:uid="{00000000-0005-0000-0000-00004F000000}"/>
    <cellStyle name="Comma 2 2" xfId="45" xr:uid="{00000000-0005-0000-0000-000038000000}"/>
    <cellStyle name="Comma 2 2 2" xfId="2007" xr:uid="{00000000-0005-0000-0000-000038000000}"/>
    <cellStyle name="Comma 2 2 2 2" xfId="2200" xr:uid="{00000000-0005-0000-0000-000052000000}"/>
    <cellStyle name="Comma 2 2 2 3" xfId="2201" xr:uid="{00000000-0005-0000-0000-000053000000}"/>
    <cellStyle name="Comma 2 2 3" xfId="2036" xr:uid="{00000000-0005-0000-0000-000054000000}"/>
    <cellStyle name="Comma 2 2 4" xfId="2202" xr:uid="{00000000-0005-0000-0000-000055000000}"/>
    <cellStyle name="Comma 2 2 5" xfId="2203" xr:uid="{00000000-0005-0000-0000-000056000000}"/>
    <cellStyle name="Comma 2 2 6" xfId="2035" xr:uid="{00000000-0005-0000-0000-000050000000}"/>
    <cellStyle name="Comma 2 2 7" xfId="2019" xr:uid="{00000000-0005-0000-0000-000038000000}"/>
    <cellStyle name="Comma 2 2 8" xfId="2013" xr:uid="{00000000-0005-0000-0000-000038000000}"/>
    <cellStyle name="Comma 2 3" xfId="2006" xr:uid="{00000000-0005-0000-0000-000037000000}"/>
    <cellStyle name="Comma 2 3 2" xfId="2038" xr:uid="{00000000-0005-0000-0000-000058000000}"/>
    <cellStyle name="Comma 2 3 2 2" xfId="2204" xr:uid="{00000000-0005-0000-0000-000059000000}"/>
    <cellStyle name="Comma 2 3 3" xfId="2205" xr:uid="{00000000-0005-0000-0000-00005A000000}"/>
    <cellStyle name="Comma 2 3 4" xfId="2037" xr:uid="{00000000-0005-0000-0000-000057000000}"/>
    <cellStyle name="Comma 2 4" xfId="2039" xr:uid="{00000000-0005-0000-0000-00005B000000}"/>
    <cellStyle name="Comma 2 4 2" xfId="2206" xr:uid="{00000000-0005-0000-0000-00005C000000}"/>
    <cellStyle name="Comma 2 4 3" xfId="2207" xr:uid="{00000000-0005-0000-0000-00005D000000}"/>
    <cellStyle name="Comma 2 4 3 2" xfId="2208" xr:uid="{00000000-0005-0000-0000-00005E000000}"/>
    <cellStyle name="Comma 2 4 4" xfId="2209" xr:uid="{00000000-0005-0000-0000-00005F000000}"/>
    <cellStyle name="Comma 2 4 5" xfId="2210" xr:uid="{00000000-0005-0000-0000-000060000000}"/>
    <cellStyle name="Comma 2 4 6" xfId="2211" xr:uid="{00000000-0005-0000-0000-000061000000}"/>
    <cellStyle name="Comma 2 5" xfId="2040" xr:uid="{00000000-0005-0000-0000-000062000000}"/>
    <cellStyle name="Comma 2 5 2" xfId="2212" xr:uid="{00000000-0005-0000-0000-000063000000}"/>
    <cellStyle name="Comma 2 6" xfId="2041" xr:uid="{00000000-0005-0000-0000-000064000000}"/>
    <cellStyle name="Comma 2 7" xfId="2213" xr:uid="{00000000-0005-0000-0000-000065000000}"/>
    <cellStyle name="Comma 2 8" xfId="2034" xr:uid="{00000000-0005-0000-0000-00004E000000}"/>
    <cellStyle name="Comma 2 9" xfId="2018" xr:uid="{00000000-0005-0000-0000-000037000000}"/>
    <cellStyle name="Comma 20" xfId="2214" xr:uid="{00000000-0005-0000-0000-000066000000}"/>
    <cellStyle name="Comma 21" xfId="2215" xr:uid="{00000000-0005-0000-0000-000067000000}"/>
    <cellStyle name="Comma 22" xfId="2216" xr:uid="{00000000-0005-0000-0000-000068000000}"/>
    <cellStyle name="Comma 3" xfId="46" xr:uid="{00000000-0005-0000-0000-000039000000}"/>
    <cellStyle name="Comma 3 10" xfId="2020" xr:uid="{00000000-0005-0000-0000-000039000000}"/>
    <cellStyle name="Comma 3 11" xfId="2014" xr:uid="{00000000-0005-0000-0000-000039000000}"/>
    <cellStyle name="Comma 3 2" xfId="2008" xr:uid="{00000000-0005-0000-0000-000039000000}"/>
    <cellStyle name="Comma 3 2 10" xfId="2217" xr:uid="{00000000-0005-0000-0000-00006B000000}"/>
    <cellStyle name="Comma 3 2 11" xfId="2218" xr:uid="{00000000-0005-0000-0000-00006C000000}"/>
    <cellStyle name="Comma 3 2 2" xfId="2219" xr:uid="{00000000-0005-0000-0000-00006D000000}"/>
    <cellStyle name="Comma 3 2 2 2" xfId="2220" xr:uid="{00000000-0005-0000-0000-00006E000000}"/>
    <cellStyle name="Comma 3 2 3" xfId="2221" xr:uid="{00000000-0005-0000-0000-00006F000000}"/>
    <cellStyle name="Comma 3 2 4" xfId="2222" xr:uid="{00000000-0005-0000-0000-000070000000}"/>
    <cellStyle name="Comma 3 2 5" xfId="2223" xr:uid="{00000000-0005-0000-0000-000071000000}"/>
    <cellStyle name="Comma 3 2 6" xfId="2224" xr:uid="{00000000-0005-0000-0000-000072000000}"/>
    <cellStyle name="Comma 3 2 6 2" xfId="2225" xr:uid="{00000000-0005-0000-0000-000073000000}"/>
    <cellStyle name="Comma 3 2 7" xfId="2226" xr:uid="{00000000-0005-0000-0000-000074000000}"/>
    <cellStyle name="Comma 3 2 7 2" xfId="2227" xr:uid="{00000000-0005-0000-0000-000075000000}"/>
    <cellStyle name="Comma 3 2 8" xfId="2228" xr:uid="{00000000-0005-0000-0000-000076000000}"/>
    <cellStyle name="Comma 3 2 8 2" xfId="2229" xr:uid="{00000000-0005-0000-0000-000077000000}"/>
    <cellStyle name="Comma 3 2 9" xfId="2230" xr:uid="{00000000-0005-0000-0000-000078000000}"/>
    <cellStyle name="Comma 3 2 9 2" xfId="2231" xr:uid="{00000000-0005-0000-0000-000079000000}"/>
    <cellStyle name="Comma 3 3" xfId="2232" xr:uid="{00000000-0005-0000-0000-00007A000000}"/>
    <cellStyle name="Comma 3 3 2" xfId="2233" xr:uid="{00000000-0005-0000-0000-00007B000000}"/>
    <cellStyle name="Comma 3 3 3" xfId="2234" xr:uid="{00000000-0005-0000-0000-00007C000000}"/>
    <cellStyle name="Comma 3 3 4" xfId="2235" xr:uid="{00000000-0005-0000-0000-00007D000000}"/>
    <cellStyle name="Comma 3 3 5" xfId="2236" xr:uid="{00000000-0005-0000-0000-00007E000000}"/>
    <cellStyle name="Comma 3 3 6" xfId="2237" xr:uid="{00000000-0005-0000-0000-00007F000000}"/>
    <cellStyle name="Comma 3 4" xfId="2238" xr:uid="{00000000-0005-0000-0000-000080000000}"/>
    <cellStyle name="Comma 3 5" xfId="2239" xr:uid="{00000000-0005-0000-0000-000081000000}"/>
    <cellStyle name="Comma 3 6" xfId="2240" xr:uid="{00000000-0005-0000-0000-000082000000}"/>
    <cellStyle name="Comma 3 7" xfId="2241" xr:uid="{00000000-0005-0000-0000-000083000000}"/>
    <cellStyle name="Comma 3 8" xfId="2242" xr:uid="{00000000-0005-0000-0000-000084000000}"/>
    <cellStyle name="Comma 3 9" xfId="2042" xr:uid="{00000000-0005-0000-0000-000069000000}"/>
    <cellStyle name="Comma 4" xfId="47" xr:uid="{00000000-0005-0000-0000-00003A000000}"/>
    <cellStyle name="Comma 4 10" xfId="2043" xr:uid="{00000000-0005-0000-0000-000085000000}"/>
    <cellStyle name="Comma 4 2" xfId="2044" xr:uid="{00000000-0005-0000-0000-000086000000}"/>
    <cellStyle name="Comma 4 2 2" xfId="2045" xr:uid="{00000000-0005-0000-0000-000087000000}"/>
    <cellStyle name="Comma 4 2 2 2" xfId="2046" xr:uid="{00000000-0005-0000-0000-000088000000}"/>
    <cellStyle name="Comma 4 2 3" xfId="2047" xr:uid="{00000000-0005-0000-0000-000089000000}"/>
    <cellStyle name="Comma 4 3" xfId="2048" xr:uid="{00000000-0005-0000-0000-00008A000000}"/>
    <cellStyle name="Comma 4 3 2" xfId="2049" xr:uid="{00000000-0005-0000-0000-00008B000000}"/>
    <cellStyle name="Comma 4 4" xfId="2050" xr:uid="{00000000-0005-0000-0000-00008C000000}"/>
    <cellStyle name="Comma 4 5" xfId="2051" xr:uid="{00000000-0005-0000-0000-00008D000000}"/>
    <cellStyle name="Comma 4 5 2" xfId="2052" xr:uid="{00000000-0005-0000-0000-00008E000000}"/>
    <cellStyle name="Comma 4 6" xfId="2243" xr:uid="{00000000-0005-0000-0000-00008F000000}"/>
    <cellStyle name="Comma 4 7" xfId="2244" xr:uid="{00000000-0005-0000-0000-000090000000}"/>
    <cellStyle name="Comma 4 8" xfId="2245" xr:uid="{00000000-0005-0000-0000-000091000000}"/>
    <cellStyle name="Comma 4 9" xfId="2246" xr:uid="{00000000-0005-0000-0000-000092000000}"/>
    <cellStyle name="Comma 5" xfId="43" xr:uid="{00000000-0005-0000-0000-00003B000000}"/>
    <cellStyle name="Comma 5 2" xfId="2005" xr:uid="{00000000-0005-0000-0000-00003B000000}"/>
    <cellStyle name="Comma 5 2 2" xfId="2055" xr:uid="{00000000-0005-0000-0000-000095000000}"/>
    <cellStyle name="Comma 5 2 2 2" xfId="2056" xr:uid="{00000000-0005-0000-0000-000096000000}"/>
    <cellStyle name="Comma 5 2 3" xfId="2057" xr:uid="{00000000-0005-0000-0000-000097000000}"/>
    <cellStyle name="Comma 5 2 4" xfId="2054" xr:uid="{00000000-0005-0000-0000-000094000000}"/>
    <cellStyle name="Comma 5 3" xfId="2058" xr:uid="{00000000-0005-0000-0000-000098000000}"/>
    <cellStyle name="Comma 5 3 2" xfId="2059" xr:uid="{00000000-0005-0000-0000-000099000000}"/>
    <cellStyle name="Comma 5 4" xfId="2060" xr:uid="{00000000-0005-0000-0000-00009A000000}"/>
    <cellStyle name="Comma 5 5" xfId="2061" xr:uid="{00000000-0005-0000-0000-00009B000000}"/>
    <cellStyle name="Comma 5 6" xfId="2062" xr:uid="{00000000-0005-0000-0000-00009C000000}"/>
    <cellStyle name="Comma 5 7" xfId="2053" xr:uid="{00000000-0005-0000-0000-000093000000}"/>
    <cellStyle name="Comma 5 8" xfId="2017" xr:uid="{00000000-0005-0000-0000-00003B000000}"/>
    <cellStyle name="Comma 5 9" xfId="2011" xr:uid="{00000000-0005-0000-0000-00003B000000}"/>
    <cellStyle name="Comma 6" xfId="2063" xr:uid="{00000000-0005-0000-0000-00009D000000}"/>
    <cellStyle name="Comma 6 2" xfId="2064" xr:uid="{00000000-0005-0000-0000-00009E000000}"/>
    <cellStyle name="Comma 6 2 2" xfId="2065" xr:uid="{00000000-0005-0000-0000-00009F000000}"/>
    <cellStyle name="Comma 6 3" xfId="2066" xr:uid="{00000000-0005-0000-0000-0000A0000000}"/>
    <cellStyle name="Comma 6 3 2" xfId="2247" xr:uid="{00000000-0005-0000-0000-0000A1000000}"/>
    <cellStyle name="Comma 6 3 3" xfId="2248" xr:uid="{00000000-0005-0000-0000-0000A2000000}"/>
    <cellStyle name="Comma 6 4" xfId="2067" xr:uid="{00000000-0005-0000-0000-0000A3000000}"/>
    <cellStyle name="Comma 7" xfId="2068" xr:uid="{00000000-0005-0000-0000-0000A4000000}"/>
    <cellStyle name="Comma 7 2" xfId="2069" xr:uid="{00000000-0005-0000-0000-0000A5000000}"/>
    <cellStyle name="Comma 7 3" xfId="2249" xr:uid="{00000000-0005-0000-0000-0000A6000000}"/>
    <cellStyle name="Comma 7 4" xfId="2250" xr:uid="{00000000-0005-0000-0000-0000A7000000}"/>
    <cellStyle name="Comma 8" xfId="2070" xr:uid="{00000000-0005-0000-0000-0000A8000000}"/>
    <cellStyle name="Comma 8 2" xfId="2251" xr:uid="{00000000-0005-0000-0000-0000A9000000}"/>
    <cellStyle name="Comma 9" xfId="2027" xr:uid="{00000000-0005-0000-0000-0000AA000000}"/>
    <cellStyle name="Comma 9 2" xfId="2252" xr:uid="{00000000-0005-0000-0000-0000AB000000}"/>
    <cellStyle name="Comma 9 2 2" xfId="2253" xr:uid="{00000000-0005-0000-0000-0000AC000000}"/>
    <cellStyle name="Comma 9 3" xfId="2254" xr:uid="{00000000-0005-0000-0000-0000AD000000}"/>
    <cellStyle name="Comma 9 4" xfId="2255" xr:uid="{00000000-0005-0000-0000-0000AE000000}"/>
    <cellStyle name="Comma0" xfId="2256" xr:uid="{00000000-0005-0000-0000-0000AF000000}"/>
    <cellStyle name="CommaSimple" xfId="2257" xr:uid="{00000000-0005-0000-0000-0000B0000000}"/>
    <cellStyle name="Currency [00]" xfId="2258" xr:uid="{00000000-0005-0000-0000-0000B1000000}"/>
    <cellStyle name="Currency 10" xfId="2259" xr:uid="{00000000-0005-0000-0000-0000B2000000}"/>
    <cellStyle name="Currency 11" xfId="2260" xr:uid="{00000000-0005-0000-0000-0000B3000000}"/>
    <cellStyle name="Currency 11 2" xfId="2261" xr:uid="{00000000-0005-0000-0000-0000B4000000}"/>
    <cellStyle name="Currency 11 2 2" xfId="2262" xr:uid="{00000000-0005-0000-0000-0000B5000000}"/>
    <cellStyle name="Currency 12" xfId="2263" xr:uid="{00000000-0005-0000-0000-0000B6000000}"/>
    <cellStyle name="Currency 13" xfId="2264" xr:uid="{00000000-0005-0000-0000-0000B7000000}"/>
    <cellStyle name="Currency 13 2" xfId="2265" xr:uid="{00000000-0005-0000-0000-0000B8000000}"/>
    <cellStyle name="Currency 14" xfId="2266" xr:uid="{00000000-0005-0000-0000-0000B9000000}"/>
    <cellStyle name="Currency 14 2" xfId="2267" xr:uid="{00000000-0005-0000-0000-0000BA000000}"/>
    <cellStyle name="Currency 15" xfId="2268" xr:uid="{00000000-0005-0000-0000-0000BB000000}"/>
    <cellStyle name="Currency 15 2" xfId="2269" xr:uid="{00000000-0005-0000-0000-0000BC000000}"/>
    <cellStyle name="Currency 16 2" xfId="2270" xr:uid="{00000000-0005-0000-0000-0000BD000000}"/>
    <cellStyle name="Currency 17" xfId="2271" xr:uid="{00000000-0005-0000-0000-0000BE000000}"/>
    <cellStyle name="Currency 17 2" xfId="2272" xr:uid="{00000000-0005-0000-0000-0000BF000000}"/>
    <cellStyle name="Currency 18" xfId="2273" xr:uid="{00000000-0005-0000-0000-0000C0000000}"/>
    <cellStyle name="Currency 19" xfId="2274" xr:uid="{00000000-0005-0000-0000-0000C1000000}"/>
    <cellStyle name="Currency 2" xfId="82" xr:uid="{00000000-0005-0000-0000-00003D000000}"/>
    <cellStyle name="Currency 2 2" xfId="2072" xr:uid="{00000000-0005-0000-0000-0000C3000000}"/>
    <cellStyle name="Currency 2 2 2" xfId="2275" xr:uid="{00000000-0005-0000-0000-0000C4000000}"/>
    <cellStyle name="Currency 2 2 3" xfId="2276" xr:uid="{00000000-0005-0000-0000-0000C5000000}"/>
    <cellStyle name="Currency 2 2 4" xfId="2277" xr:uid="{00000000-0005-0000-0000-0000C6000000}"/>
    <cellStyle name="Currency 2 3" xfId="2073" xr:uid="{00000000-0005-0000-0000-0000C7000000}"/>
    <cellStyle name="Currency 2 3 2" xfId="2278" xr:uid="{00000000-0005-0000-0000-0000C8000000}"/>
    <cellStyle name="Currency 2 3 3" xfId="2279" xr:uid="{00000000-0005-0000-0000-0000C9000000}"/>
    <cellStyle name="Currency 2 4" xfId="2074" xr:uid="{00000000-0005-0000-0000-0000CA000000}"/>
    <cellStyle name="Currency 2 4 2" xfId="2280" xr:uid="{00000000-0005-0000-0000-0000CB000000}"/>
    <cellStyle name="Currency 2 4 3" xfId="2281" xr:uid="{00000000-0005-0000-0000-0000CC000000}"/>
    <cellStyle name="Currency 2 4 3 2" xfId="2282" xr:uid="{00000000-0005-0000-0000-0000CD000000}"/>
    <cellStyle name="Currency 2 4 4" xfId="2283" xr:uid="{00000000-0005-0000-0000-0000CE000000}"/>
    <cellStyle name="Currency 2 5" xfId="2284" xr:uid="{00000000-0005-0000-0000-0000CF000000}"/>
    <cellStyle name="Currency 2 5 2" xfId="2285" xr:uid="{00000000-0005-0000-0000-0000D0000000}"/>
    <cellStyle name="Currency 2 6" xfId="2286" xr:uid="{00000000-0005-0000-0000-0000D1000000}"/>
    <cellStyle name="Currency 2 7" xfId="2287" xr:uid="{00000000-0005-0000-0000-0000D2000000}"/>
    <cellStyle name="Currency 2 8" xfId="2288" xr:uid="{00000000-0005-0000-0000-0000D3000000}"/>
    <cellStyle name="Currency 2 9" xfId="2071" xr:uid="{00000000-0005-0000-0000-0000C2000000}"/>
    <cellStyle name="Currency 20" xfId="2289" xr:uid="{00000000-0005-0000-0000-0000D4000000}"/>
    <cellStyle name="Currency 21" xfId="2290" xr:uid="{00000000-0005-0000-0000-0000D5000000}"/>
    <cellStyle name="Currency 22" xfId="2291" xr:uid="{00000000-0005-0000-0000-0000D6000000}"/>
    <cellStyle name="Currency 24" xfId="2292" xr:uid="{00000000-0005-0000-0000-0000D7000000}"/>
    <cellStyle name="Currency 3" xfId="83" xr:uid="{00000000-0005-0000-0000-00003E000000}"/>
    <cellStyle name="Currency 3 2" xfId="2076" xr:uid="{00000000-0005-0000-0000-0000D9000000}"/>
    <cellStyle name="Currency 3 2 2" xfId="2293" xr:uid="{00000000-0005-0000-0000-0000DA000000}"/>
    <cellStyle name="Currency 3 3" xfId="2077" xr:uid="{00000000-0005-0000-0000-0000DB000000}"/>
    <cellStyle name="Currency 3 4" xfId="2075" xr:uid="{00000000-0005-0000-0000-0000D8000000}"/>
    <cellStyle name="Currency 4" xfId="2078" xr:uid="{00000000-0005-0000-0000-0000DC000000}"/>
    <cellStyle name="Currency 4 2" xfId="2294" xr:uid="{00000000-0005-0000-0000-0000DD000000}"/>
    <cellStyle name="Currency 4 2 10" xfId="2295" xr:uid="{00000000-0005-0000-0000-0000DE000000}"/>
    <cellStyle name="Currency 4 2 10 2" xfId="2296" xr:uid="{00000000-0005-0000-0000-0000DF000000}"/>
    <cellStyle name="Currency 4 2 11" xfId="2297" xr:uid="{00000000-0005-0000-0000-0000E0000000}"/>
    <cellStyle name="Currency 4 2 2" xfId="2298" xr:uid="{00000000-0005-0000-0000-0000E1000000}"/>
    <cellStyle name="Currency 4 2 2 2" xfId="2299" xr:uid="{00000000-0005-0000-0000-0000E2000000}"/>
    <cellStyle name="Currency 4 2 3" xfId="2300" xr:uid="{00000000-0005-0000-0000-0000E3000000}"/>
    <cellStyle name="Currency 4 2 4" xfId="2301" xr:uid="{00000000-0005-0000-0000-0000E4000000}"/>
    <cellStyle name="Currency 4 2 5" xfId="2302" xr:uid="{00000000-0005-0000-0000-0000E5000000}"/>
    <cellStyle name="Currency 4 2 6" xfId="2303" xr:uid="{00000000-0005-0000-0000-0000E6000000}"/>
    <cellStyle name="Currency 4 2 6 2" xfId="2304" xr:uid="{00000000-0005-0000-0000-0000E7000000}"/>
    <cellStyle name="Currency 4 2 7" xfId="2305" xr:uid="{00000000-0005-0000-0000-0000E8000000}"/>
    <cellStyle name="Currency 4 2 7 2" xfId="2306" xr:uid="{00000000-0005-0000-0000-0000E9000000}"/>
    <cellStyle name="Currency 4 2 8" xfId="2307" xr:uid="{00000000-0005-0000-0000-0000EA000000}"/>
    <cellStyle name="Currency 4 2 8 2" xfId="2308" xr:uid="{00000000-0005-0000-0000-0000EB000000}"/>
    <cellStyle name="Currency 4 2 9" xfId="2309" xr:uid="{00000000-0005-0000-0000-0000EC000000}"/>
    <cellStyle name="Currency 4 2 9 2" xfId="2310" xr:uid="{00000000-0005-0000-0000-0000ED000000}"/>
    <cellStyle name="Currency 4 3" xfId="2311" xr:uid="{00000000-0005-0000-0000-0000EE000000}"/>
    <cellStyle name="Currency 4 3 2" xfId="2312" xr:uid="{00000000-0005-0000-0000-0000EF000000}"/>
    <cellStyle name="Currency 4 3 3" xfId="2313" xr:uid="{00000000-0005-0000-0000-0000F0000000}"/>
    <cellStyle name="Currency 4 3 4" xfId="2314" xr:uid="{00000000-0005-0000-0000-0000F1000000}"/>
    <cellStyle name="Currency 4 3 5" xfId="2315" xr:uid="{00000000-0005-0000-0000-0000F2000000}"/>
    <cellStyle name="Currency 4 4" xfId="2316" xr:uid="{00000000-0005-0000-0000-0000F3000000}"/>
    <cellStyle name="Currency 4 5" xfId="2317" xr:uid="{00000000-0005-0000-0000-0000F4000000}"/>
    <cellStyle name="Currency 5" xfId="2079" xr:uid="{00000000-0005-0000-0000-0000F5000000}"/>
    <cellStyle name="Currency 5 2" xfId="2318" xr:uid="{00000000-0005-0000-0000-0000F6000000}"/>
    <cellStyle name="Currency 5 3" xfId="2319" xr:uid="{00000000-0005-0000-0000-0000F7000000}"/>
    <cellStyle name="Currency 5 4" xfId="2320" xr:uid="{00000000-0005-0000-0000-0000F8000000}"/>
    <cellStyle name="Currency 5 5" xfId="2321" xr:uid="{00000000-0005-0000-0000-0000F9000000}"/>
    <cellStyle name="Currency 5 6" xfId="2322" xr:uid="{00000000-0005-0000-0000-0000FA000000}"/>
    <cellStyle name="Currency 6" xfId="2323" xr:uid="{00000000-0005-0000-0000-0000FB000000}"/>
    <cellStyle name="Currency 6 2" xfId="2324" xr:uid="{00000000-0005-0000-0000-0000FC000000}"/>
    <cellStyle name="Currency 6 2 2" xfId="2325" xr:uid="{00000000-0005-0000-0000-0000FD000000}"/>
    <cellStyle name="Currency 7" xfId="2326" xr:uid="{00000000-0005-0000-0000-0000FE000000}"/>
    <cellStyle name="Currency 7 2" xfId="2327" xr:uid="{00000000-0005-0000-0000-0000FF000000}"/>
    <cellStyle name="Currency 8" xfId="2328" xr:uid="{00000000-0005-0000-0000-000000010000}"/>
    <cellStyle name="Currency 8 2" xfId="2329" xr:uid="{00000000-0005-0000-0000-000001010000}"/>
    <cellStyle name="Currency 8 3" xfId="2330" xr:uid="{00000000-0005-0000-0000-000002010000}"/>
    <cellStyle name="Currency 8 4" xfId="2331" xr:uid="{00000000-0005-0000-0000-000003010000}"/>
    <cellStyle name="Currency 8 5" xfId="2332" xr:uid="{00000000-0005-0000-0000-000004010000}"/>
    <cellStyle name="Currency 8 6" xfId="2333" xr:uid="{00000000-0005-0000-0000-000005010000}"/>
    <cellStyle name="Currency 9" xfId="2334" xr:uid="{00000000-0005-0000-0000-000006010000}"/>
    <cellStyle name="Currency 9 2" xfId="2335" xr:uid="{00000000-0005-0000-0000-000007010000}"/>
    <cellStyle name="Currency 9 3" xfId="2336" xr:uid="{00000000-0005-0000-0000-000008010000}"/>
    <cellStyle name="Currency Simple" xfId="2337" xr:uid="{00000000-0005-0000-0000-000009010000}"/>
    <cellStyle name="Date" xfId="2338" xr:uid="{00000000-0005-0000-0000-00000A010000}"/>
    <cellStyle name="Date Short" xfId="2339" xr:uid="{00000000-0005-0000-0000-00000B010000}"/>
    <cellStyle name="DELTA" xfId="2340" xr:uid="{00000000-0005-0000-0000-00000C010000}"/>
    <cellStyle name="Enter Currency (0)" xfId="2341" xr:uid="{00000000-0005-0000-0000-00000D010000}"/>
    <cellStyle name="Enter Currency (2)" xfId="2342" xr:uid="{00000000-0005-0000-0000-00000E010000}"/>
    <cellStyle name="Enter Units (0)" xfId="2343" xr:uid="{00000000-0005-0000-0000-00000F010000}"/>
    <cellStyle name="Enter Units (1)" xfId="2344" xr:uid="{00000000-0005-0000-0000-000010010000}"/>
    <cellStyle name="Enter Units (2)" xfId="2345" xr:uid="{00000000-0005-0000-0000-000011010000}"/>
    <cellStyle name="Explanatory Text" xfId="16" builtinId="53" customBuiltin="1"/>
    <cellStyle name="Explanatory Text 2" xfId="84" xr:uid="{00000000-0005-0000-0000-000040000000}"/>
    <cellStyle name="Fixed" xfId="2346" xr:uid="{00000000-0005-0000-0000-000013010000}"/>
    <cellStyle name="Good" xfId="6" builtinId="26" customBuiltin="1"/>
    <cellStyle name="Good 2" xfId="85" xr:uid="{00000000-0005-0000-0000-000042000000}"/>
    <cellStyle name="Grey" xfId="2347" xr:uid="{00000000-0005-0000-0000-000015010000}"/>
    <cellStyle name="Grey 2" xfId="2348" xr:uid="{00000000-0005-0000-0000-000016010000}"/>
    <cellStyle name="HEADER" xfId="2349" xr:uid="{00000000-0005-0000-0000-000017010000}"/>
    <cellStyle name="Header1" xfId="2350" xr:uid="{00000000-0005-0000-0000-000018010000}"/>
    <cellStyle name="Header2" xfId="2351" xr:uid="{00000000-0005-0000-0000-000019010000}"/>
    <cellStyle name="Header2 2" xfId="2352" xr:uid="{00000000-0005-0000-0000-00001A010000}"/>
    <cellStyle name="Header2 2 2" xfId="2410" xr:uid="{00000000-0005-0000-0000-00001A010000}"/>
    <cellStyle name="Header2 3" xfId="2411" xr:uid="{00000000-0005-0000-0000-000019010000}"/>
    <cellStyle name="Heading 1" xfId="2" builtinId="16" customBuiltin="1"/>
    <cellStyle name="Heading 1 2" xfId="86" xr:uid="{00000000-0005-0000-0000-000044000000}"/>
    <cellStyle name="Heading 2" xfId="3" builtinId="17" customBuiltin="1"/>
    <cellStyle name="Heading 2 2" xfId="87" xr:uid="{00000000-0005-0000-0000-000046000000}"/>
    <cellStyle name="Heading 3" xfId="4" builtinId="18" customBuiltin="1"/>
    <cellStyle name="Heading 3 2" xfId="88" xr:uid="{00000000-0005-0000-0000-000048000000}"/>
    <cellStyle name="Heading 4" xfId="5" builtinId="19" customBuiltin="1"/>
    <cellStyle name="Heading 4 2" xfId="89" xr:uid="{00000000-0005-0000-0000-00004A000000}"/>
    <cellStyle name="Heading1" xfId="2353" xr:uid="{00000000-0005-0000-0000-00001F010000}"/>
    <cellStyle name="Heading2" xfId="2354" xr:uid="{00000000-0005-0000-0000-000020010000}"/>
    <cellStyle name="HIGHLIGHT" xfId="2355" xr:uid="{00000000-0005-0000-0000-000021010000}"/>
    <cellStyle name="Hyperlink 2" xfId="2080" xr:uid="{00000000-0005-0000-0000-000022010000}"/>
    <cellStyle name="Hyperlink 3" xfId="2081" xr:uid="{00000000-0005-0000-0000-000023010000}"/>
    <cellStyle name="Hyperlink 4" xfId="2082" xr:uid="{00000000-0005-0000-0000-000024010000}"/>
    <cellStyle name="Hyperlink 5" xfId="2147" xr:uid="{00000000-0005-0000-0000-000025010000}"/>
    <cellStyle name="Input" xfId="9" builtinId="20" customBuiltin="1"/>
    <cellStyle name="Input [yellow]" xfId="2356" xr:uid="{00000000-0005-0000-0000-000026010000}"/>
    <cellStyle name="Input [yellow] 2" xfId="2357" xr:uid="{00000000-0005-0000-0000-000027010000}"/>
    <cellStyle name="Input [yellow] 2 2" xfId="2501" xr:uid="{00000000-0005-0000-0000-000028010000}"/>
    <cellStyle name="Input [yellow] 2 2 2" xfId="2512" xr:uid="{00000000-0005-0000-0000-000028010000}"/>
    <cellStyle name="Input [yellow] 2 3" xfId="2408" xr:uid="{00000000-0005-0000-0000-000027010000}"/>
    <cellStyle name="Input [yellow] 3" xfId="2500" xr:uid="{00000000-0005-0000-0000-000029010000}"/>
    <cellStyle name="Input [yellow] 3 2" xfId="2511" xr:uid="{00000000-0005-0000-0000-000029010000}"/>
    <cellStyle name="Input [yellow] 4" xfId="2409" xr:uid="{00000000-0005-0000-0000-000026010000}"/>
    <cellStyle name="Input 2" xfId="90" xr:uid="{00000000-0005-0000-0000-00004C000000}"/>
    <cellStyle name="Input 2 2" xfId="2502" xr:uid="{00000000-0005-0000-0000-00002B010000}"/>
    <cellStyle name="Input 2 3" xfId="2503" xr:uid="{00000000-0005-0000-0000-00002C010000}"/>
    <cellStyle name="Link Currency (0)" xfId="2358" xr:uid="{00000000-0005-0000-0000-00002D010000}"/>
    <cellStyle name="Link Currency (2)" xfId="2359" xr:uid="{00000000-0005-0000-0000-00002E010000}"/>
    <cellStyle name="Link Units (0)" xfId="2360" xr:uid="{00000000-0005-0000-0000-00002F010000}"/>
    <cellStyle name="Link Units (1)" xfId="2361" xr:uid="{00000000-0005-0000-0000-000030010000}"/>
    <cellStyle name="Link Units (2)" xfId="2362" xr:uid="{00000000-0005-0000-0000-000031010000}"/>
    <cellStyle name="Linked Cell" xfId="12" builtinId="24" customBuiltin="1"/>
    <cellStyle name="Linked Cell 2" xfId="91" xr:uid="{00000000-0005-0000-0000-00004E000000}"/>
    <cellStyle name="Neutral" xfId="8" builtinId="28" customBuiltin="1"/>
    <cellStyle name="Neutral 2" xfId="92" xr:uid="{00000000-0005-0000-0000-000050000000}"/>
    <cellStyle name="Neutral 3" xfId="1998" xr:uid="{00000000-0005-0000-0000-000060000000}"/>
    <cellStyle name="no dec" xfId="2083" xr:uid="{00000000-0005-0000-0000-000034010000}"/>
    <cellStyle name="Normal" xfId="0" builtinId="0"/>
    <cellStyle name="Normal - Style1" xfId="2363" xr:uid="{00000000-0005-0000-0000-000036010000}"/>
    <cellStyle name="Normal 10" xfId="2084" xr:uid="{00000000-0005-0000-0000-000037010000}"/>
    <cellStyle name="Normal 10 2" xfId="2023" xr:uid="{00000000-0005-0000-0000-000038010000}"/>
    <cellStyle name="Normal 10 3" xfId="2364" xr:uid="{00000000-0005-0000-0000-000039010000}"/>
    <cellStyle name="Normal 11" xfId="2085" xr:uid="{00000000-0005-0000-0000-00003A010000}"/>
    <cellStyle name="Normal 11 2" xfId="2365" xr:uid="{00000000-0005-0000-0000-00003B010000}"/>
    <cellStyle name="Normal 12" xfId="2026" xr:uid="{00000000-0005-0000-0000-00003C010000}"/>
    <cellStyle name="Normal 12 2" xfId="2366" xr:uid="{00000000-0005-0000-0000-00003D010000}"/>
    <cellStyle name="Normal 13" xfId="2367" xr:uid="{00000000-0005-0000-0000-00003E010000}"/>
    <cellStyle name="Normal 13 2" xfId="2368" xr:uid="{00000000-0005-0000-0000-00003F010000}"/>
    <cellStyle name="Normal 14" xfId="2369" xr:uid="{00000000-0005-0000-0000-000040010000}"/>
    <cellStyle name="Normal 14 2" xfId="2370" xr:uid="{00000000-0005-0000-0000-000041010000}"/>
    <cellStyle name="Normal 15" xfId="2371" xr:uid="{00000000-0005-0000-0000-000042010000}"/>
    <cellStyle name="Normal 15 2" xfId="2372" xr:uid="{00000000-0005-0000-0000-000043010000}"/>
    <cellStyle name="Normal 15 3" xfId="2373" xr:uid="{00000000-0005-0000-0000-000044010000}"/>
    <cellStyle name="Normal 16" xfId="2374" xr:uid="{00000000-0005-0000-0000-000045010000}"/>
    <cellStyle name="Normal 16 2" xfId="2375" xr:uid="{00000000-0005-0000-0000-000046010000}"/>
    <cellStyle name="Normal 17" xfId="2376" xr:uid="{00000000-0005-0000-0000-000047010000}"/>
    <cellStyle name="Normal 18" xfId="2377" xr:uid="{00000000-0005-0000-0000-000048010000}"/>
    <cellStyle name="Normal 18 2" xfId="2378" xr:uid="{00000000-0005-0000-0000-000049010000}"/>
    <cellStyle name="Normal 19" xfId="2379" xr:uid="{00000000-0005-0000-0000-00004A010000}"/>
    <cellStyle name="Normal 19 2" xfId="2380" xr:uid="{00000000-0005-0000-0000-00004B010000}"/>
    <cellStyle name="Normal 2" xfId="48" xr:uid="{00000000-0005-0000-0000-000052000000}"/>
    <cellStyle name="Normal 2 10" xfId="93" xr:uid="{00000000-0005-0000-0000-000053000000}"/>
    <cellStyle name="Normal 2 10 10" xfId="94" xr:uid="{00000000-0005-0000-0000-000054000000}"/>
    <cellStyle name="Normal 2 10 11" xfId="95" xr:uid="{00000000-0005-0000-0000-000055000000}"/>
    <cellStyle name="Normal 2 10 12" xfId="96" xr:uid="{00000000-0005-0000-0000-000056000000}"/>
    <cellStyle name="Normal 2 10 13" xfId="97" xr:uid="{00000000-0005-0000-0000-000057000000}"/>
    <cellStyle name="Normal 2 10 14" xfId="98" xr:uid="{00000000-0005-0000-0000-000058000000}"/>
    <cellStyle name="Normal 2 10 15" xfId="99" xr:uid="{00000000-0005-0000-0000-000059000000}"/>
    <cellStyle name="Normal 2 10 16" xfId="100" xr:uid="{00000000-0005-0000-0000-00005A000000}"/>
    <cellStyle name="Normal 2 10 17" xfId="101" xr:uid="{00000000-0005-0000-0000-00005B000000}"/>
    <cellStyle name="Normal 2 10 18" xfId="102" xr:uid="{00000000-0005-0000-0000-00005C000000}"/>
    <cellStyle name="Normal 2 10 19" xfId="103" xr:uid="{00000000-0005-0000-0000-00005D000000}"/>
    <cellStyle name="Normal 2 10 2" xfId="104" xr:uid="{00000000-0005-0000-0000-00005E000000}"/>
    <cellStyle name="Normal 2 10 20" xfId="105" xr:uid="{00000000-0005-0000-0000-00005F000000}"/>
    <cellStyle name="Normal 2 10 21" xfId="106" xr:uid="{00000000-0005-0000-0000-000060000000}"/>
    <cellStyle name="Normal 2 10 22" xfId="107" xr:uid="{00000000-0005-0000-0000-000061000000}"/>
    <cellStyle name="Normal 2 10 23" xfId="108" xr:uid="{00000000-0005-0000-0000-000062000000}"/>
    <cellStyle name="Normal 2 10 3" xfId="109" xr:uid="{00000000-0005-0000-0000-000063000000}"/>
    <cellStyle name="Normal 2 10 4" xfId="110" xr:uid="{00000000-0005-0000-0000-000064000000}"/>
    <cellStyle name="Normal 2 10 5" xfId="111" xr:uid="{00000000-0005-0000-0000-000065000000}"/>
    <cellStyle name="Normal 2 10 6" xfId="112" xr:uid="{00000000-0005-0000-0000-000066000000}"/>
    <cellStyle name="Normal 2 10 7" xfId="113" xr:uid="{00000000-0005-0000-0000-000067000000}"/>
    <cellStyle name="Normal 2 10 8" xfId="114" xr:uid="{00000000-0005-0000-0000-000068000000}"/>
    <cellStyle name="Normal 2 10 9" xfId="115" xr:uid="{00000000-0005-0000-0000-000069000000}"/>
    <cellStyle name="Normal 2 11" xfId="116" xr:uid="{00000000-0005-0000-0000-00006A000000}"/>
    <cellStyle name="Normal 2 11 10" xfId="117" xr:uid="{00000000-0005-0000-0000-00006B000000}"/>
    <cellStyle name="Normal 2 11 11" xfId="118" xr:uid="{00000000-0005-0000-0000-00006C000000}"/>
    <cellStyle name="Normal 2 11 12" xfId="119" xr:uid="{00000000-0005-0000-0000-00006D000000}"/>
    <cellStyle name="Normal 2 11 13" xfId="120" xr:uid="{00000000-0005-0000-0000-00006E000000}"/>
    <cellStyle name="Normal 2 11 14" xfId="121" xr:uid="{00000000-0005-0000-0000-00006F000000}"/>
    <cellStyle name="Normal 2 11 15" xfId="122" xr:uid="{00000000-0005-0000-0000-000070000000}"/>
    <cellStyle name="Normal 2 11 16" xfId="123" xr:uid="{00000000-0005-0000-0000-000071000000}"/>
    <cellStyle name="Normal 2 11 17" xfId="124" xr:uid="{00000000-0005-0000-0000-000072000000}"/>
    <cellStyle name="Normal 2 11 18" xfId="125" xr:uid="{00000000-0005-0000-0000-000073000000}"/>
    <cellStyle name="Normal 2 11 19" xfId="126" xr:uid="{00000000-0005-0000-0000-000074000000}"/>
    <cellStyle name="Normal 2 11 2" xfId="127" xr:uid="{00000000-0005-0000-0000-000075000000}"/>
    <cellStyle name="Normal 2 11 20" xfId="128" xr:uid="{00000000-0005-0000-0000-000076000000}"/>
    <cellStyle name="Normal 2 11 21" xfId="129" xr:uid="{00000000-0005-0000-0000-000077000000}"/>
    <cellStyle name="Normal 2 11 22" xfId="130" xr:uid="{00000000-0005-0000-0000-000078000000}"/>
    <cellStyle name="Normal 2 11 23" xfId="131" xr:uid="{00000000-0005-0000-0000-000079000000}"/>
    <cellStyle name="Normal 2 11 3" xfId="132" xr:uid="{00000000-0005-0000-0000-00007A000000}"/>
    <cellStyle name="Normal 2 11 4" xfId="133" xr:uid="{00000000-0005-0000-0000-00007B000000}"/>
    <cellStyle name="Normal 2 11 5" xfId="134" xr:uid="{00000000-0005-0000-0000-00007C000000}"/>
    <cellStyle name="Normal 2 11 6" xfId="135" xr:uid="{00000000-0005-0000-0000-00007D000000}"/>
    <cellStyle name="Normal 2 11 7" xfId="136" xr:uid="{00000000-0005-0000-0000-00007E000000}"/>
    <cellStyle name="Normal 2 11 8" xfId="137" xr:uid="{00000000-0005-0000-0000-00007F000000}"/>
    <cellStyle name="Normal 2 11 9" xfId="138" xr:uid="{00000000-0005-0000-0000-000080000000}"/>
    <cellStyle name="Normal 2 12" xfId="139" xr:uid="{00000000-0005-0000-0000-000081000000}"/>
    <cellStyle name="Normal 2 12 10" xfId="140" xr:uid="{00000000-0005-0000-0000-000082000000}"/>
    <cellStyle name="Normal 2 12 11" xfId="141" xr:uid="{00000000-0005-0000-0000-000083000000}"/>
    <cellStyle name="Normal 2 12 12" xfId="142" xr:uid="{00000000-0005-0000-0000-000084000000}"/>
    <cellStyle name="Normal 2 12 13" xfId="143" xr:uid="{00000000-0005-0000-0000-000085000000}"/>
    <cellStyle name="Normal 2 12 14" xfId="144" xr:uid="{00000000-0005-0000-0000-000086000000}"/>
    <cellStyle name="Normal 2 12 15" xfId="145" xr:uid="{00000000-0005-0000-0000-000087000000}"/>
    <cellStyle name="Normal 2 12 16" xfId="146" xr:uid="{00000000-0005-0000-0000-000088000000}"/>
    <cellStyle name="Normal 2 12 17" xfId="147" xr:uid="{00000000-0005-0000-0000-000089000000}"/>
    <cellStyle name="Normal 2 12 18" xfId="148" xr:uid="{00000000-0005-0000-0000-00008A000000}"/>
    <cellStyle name="Normal 2 12 19" xfId="149" xr:uid="{00000000-0005-0000-0000-00008B000000}"/>
    <cellStyle name="Normal 2 12 2" xfId="150" xr:uid="{00000000-0005-0000-0000-00008C000000}"/>
    <cellStyle name="Normal 2 12 20" xfId="151" xr:uid="{00000000-0005-0000-0000-00008D000000}"/>
    <cellStyle name="Normal 2 12 21" xfId="152" xr:uid="{00000000-0005-0000-0000-00008E000000}"/>
    <cellStyle name="Normal 2 12 22" xfId="153" xr:uid="{00000000-0005-0000-0000-00008F000000}"/>
    <cellStyle name="Normal 2 12 23" xfId="154" xr:uid="{00000000-0005-0000-0000-000090000000}"/>
    <cellStyle name="Normal 2 12 3" xfId="155" xr:uid="{00000000-0005-0000-0000-000091000000}"/>
    <cellStyle name="Normal 2 12 4" xfId="156" xr:uid="{00000000-0005-0000-0000-000092000000}"/>
    <cellStyle name="Normal 2 12 5" xfId="157" xr:uid="{00000000-0005-0000-0000-000093000000}"/>
    <cellStyle name="Normal 2 12 6" xfId="158" xr:uid="{00000000-0005-0000-0000-000094000000}"/>
    <cellStyle name="Normal 2 12 7" xfId="159" xr:uid="{00000000-0005-0000-0000-000095000000}"/>
    <cellStyle name="Normal 2 12 8" xfId="160" xr:uid="{00000000-0005-0000-0000-000096000000}"/>
    <cellStyle name="Normal 2 12 9" xfId="161" xr:uid="{00000000-0005-0000-0000-000097000000}"/>
    <cellStyle name="Normal 2 13" xfId="162" xr:uid="{00000000-0005-0000-0000-000098000000}"/>
    <cellStyle name="Normal 2 13 10" xfId="163" xr:uid="{00000000-0005-0000-0000-000099000000}"/>
    <cellStyle name="Normal 2 13 11" xfId="164" xr:uid="{00000000-0005-0000-0000-00009A000000}"/>
    <cellStyle name="Normal 2 13 12" xfId="165" xr:uid="{00000000-0005-0000-0000-00009B000000}"/>
    <cellStyle name="Normal 2 13 13" xfId="166" xr:uid="{00000000-0005-0000-0000-00009C000000}"/>
    <cellStyle name="Normal 2 13 14" xfId="167" xr:uid="{00000000-0005-0000-0000-00009D000000}"/>
    <cellStyle name="Normal 2 13 15" xfId="168" xr:uid="{00000000-0005-0000-0000-00009E000000}"/>
    <cellStyle name="Normal 2 13 16" xfId="169" xr:uid="{00000000-0005-0000-0000-00009F000000}"/>
    <cellStyle name="Normal 2 13 17" xfId="170" xr:uid="{00000000-0005-0000-0000-0000A0000000}"/>
    <cellStyle name="Normal 2 13 18" xfId="171" xr:uid="{00000000-0005-0000-0000-0000A1000000}"/>
    <cellStyle name="Normal 2 13 19" xfId="172" xr:uid="{00000000-0005-0000-0000-0000A2000000}"/>
    <cellStyle name="Normal 2 13 2" xfId="173" xr:uid="{00000000-0005-0000-0000-0000A3000000}"/>
    <cellStyle name="Normal 2 13 20" xfId="174" xr:uid="{00000000-0005-0000-0000-0000A4000000}"/>
    <cellStyle name="Normal 2 13 21" xfId="175" xr:uid="{00000000-0005-0000-0000-0000A5000000}"/>
    <cellStyle name="Normal 2 13 22" xfId="176" xr:uid="{00000000-0005-0000-0000-0000A6000000}"/>
    <cellStyle name="Normal 2 13 23" xfId="177" xr:uid="{00000000-0005-0000-0000-0000A7000000}"/>
    <cellStyle name="Normal 2 13 3" xfId="178" xr:uid="{00000000-0005-0000-0000-0000A8000000}"/>
    <cellStyle name="Normal 2 13 4" xfId="179" xr:uid="{00000000-0005-0000-0000-0000A9000000}"/>
    <cellStyle name="Normal 2 13 5" xfId="180" xr:uid="{00000000-0005-0000-0000-0000AA000000}"/>
    <cellStyle name="Normal 2 13 6" xfId="181" xr:uid="{00000000-0005-0000-0000-0000AB000000}"/>
    <cellStyle name="Normal 2 13 7" xfId="182" xr:uid="{00000000-0005-0000-0000-0000AC000000}"/>
    <cellStyle name="Normal 2 13 8" xfId="183" xr:uid="{00000000-0005-0000-0000-0000AD000000}"/>
    <cellStyle name="Normal 2 13 9" xfId="184" xr:uid="{00000000-0005-0000-0000-0000AE000000}"/>
    <cellStyle name="Normal 2 14" xfId="185" xr:uid="{00000000-0005-0000-0000-0000AF000000}"/>
    <cellStyle name="Normal 2 14 10" xfId="186" xr:uid="{00000000-0005-0000-0000-0000B0000000}"/>
    <cellStyle name="Normal 2 14 11" xfId="187" xr:uid="{00000000-0005-0000-0000-0000B1000000}"/>
    <cellStyle name="Normal 2 14 12" xfId="188" xr:uid="{00000000-0005-0000-0000-0000B2000000}"/>
    <cellStyle name="Normal 2 14 13" xfId="189" xr:uid="{00000000-0005-0000-0000-0000B3000000}"/>
    <cellStyle name="Normal 2 14 14" xfId="190" xr:uid="{00000000-0005-0000-0000-0000B4000000}"/>
    <cellStyle name="Normal 2 14 15" xfId="191" xr:uid="{00000000-0005-0000-0000-0000B5000000}"/>
    <cellStyle name="Normal 2 14 16" xfId="192" xr:uid="{00000000-0005-0000-0000-0000B6000000}"/>
    <cellStyle name="Normal 2 14 17" xfId="193" xr:uid="{00000000-0005-0000-0000-0000B7000000}"/>
    <cellStyle name="Normal 2 14 18" xfId="194" xr:uid="{00000000-0005-0000-0000-0000B8000000}"/>
    <cellStyle name="Normal 2 14 19" xfId="195" xr:uid="{00000000-0005-0000-0000-0000B9000000}"/>
    <cellStyle name="Normal 2 14 2" xfId="196" xr:uid="{00000000-0005-0000-0000-0000BA000000}"/>
    <cellStyle name="Normal 2 14 20" xfId="197" xr:uid="{00000000-0005-0000-0000-0000BB000000}"/>
    <cellStyle name="Normal 2 14 21" xfId="198" xr:uid="{00000000-0005-0000-0000-0000BC000000}"/>
    <cellStyle name="Normal 2 14 22" xfId="199" xr:uid="{00000000-0005-0000-0000-0000BD000000}"/>
    <cellStyle name="Normal 2 14 23" xfId="200" xr:uid="{00000000-0005-0000-0000-0000BE000000}"/>
    <cellStyle name="Normal 2 14 3" xfId="201" xr:uid="{00000000-0005-0000-0000-0000BF000000}"/>
    <cellStyle name="Normal 2 14 4" xfId="202" xr:uid="{00000000-0005-0000-0000-0000C0000000}"/>
    <cellStyle name="Normal 2 14 5" xfId="203" xr:uid="{00000000-0005-0000-0000-0000C1000000}"/>
    <cellStyle name="Normal 2 14 6" xfId="204" xr:uid="{00000000-0005-0000-0000-0000C2000000}"/>
    <cellStyle name="Normal 2 14 7" xfId="205" xr:uid="{00000000-0005-0000-0000-0000C3000000}"/>
    <cellStyle name="Normal 2 14 8" xfId="206" xr:uid="{00000000-0005-0000-0000-0000C4000000}"/>
    <cellStyle name="Normal 2 14 9" xfId="207" xr:uid="{00000000-0005-0000-0000-0000C5000000}"/>
    <cellStyle name="Normal 2 15" xfId="208" xr:uid="{00000000-0005-0000-0000-0000C6000000}"/>
    <cellStyle name="Normal 2 15 10" xfId="209" xr:uid="{00000000-0005-0000-0000-0000C7000000}"/>
    <cellStyle name="Normal 2 15 11" xfId="210" xr:uid="{00000000-0005-0000-0000-0000C8000000}"/>
    <cellStyle name="Normal 2 15 12" xfId="211" xr:uid="{00000000-0005-0000-0000-0000C9000000}"/>
    <cellStyle name="Normal 2 15 13" xfId="212" xr:uid="{00000000-0005-0000-0000-0000CA000000}"/>
    <cellStyle name="Normal 2 15 14" xfId="213" xr:uid="{00000000-0005-0000-0000-0000CB000000}"/>
    <cellStyle name="Normal 2 15 15" xfId="214" xr:uid="{00000000-0005-0000-0000-0000CC000000}"/>
    <cellStyle name="Normal 2 15 16" xfId="215" xr:uid="{00000000-0005-0000-0000-0000CD000000}"/>
    <cellStyle name="Normal 2 15 17" xfId="216" xr:uid="{00000000-0005-0000-0000-0000CE000000}"/>
    <cellStyle name="Normal 2 15 18" xfId="217" xr:uid="{00000000-0005-0000-0000-0000CF000000}"/>
    <cellStyle name="Normal 2 15 19" xfId="218" xr:uid="{00000000-0005-0000-0000-0000D0000000}"/>
    <cellStyle name="Normal 2 15 2" xfId="219" xr:uid="{00000000-0005-0000-0000-0000D1000000}"/>
    <cellStyle name="Normal 2 15 20" xfId="220" xr:uid="{00000000-0005-0000-0000-0000D2000000}"/>
    <cellStyle name="Normal 2 15 21" xfId="221" xr:uid="{00000000-0005-0000-0000-0000D3000000}"/>
    <cellStyle name="Normal 2 15 22" xfId="222" xr:uid="{00000000-0005-0000-0000-0000D4000000}"/>
    <cellStyle name="Normal 2 15 23" xfId="223" xr:uid="{00000000-0005-0000-0000-0000D5000000}"/>
    <cellStyle name="Normal 2 15 3" xfId="224" xr:uid="{00000000-0005-0000-0000-0000D6000000}"/>
    <cellStyle name="Normal 2 15 4" xfId="225" xr:uid="{00000000-0005-0000-0000-0000D7000000}"/>
    <cellStyle name="Normal 2 15 5" xfId="226" xr:uid="{00000000-0005-0000-0000-0000D8000000}"/>
    <cellStyle name="Normal 2 15 6" xfId="227" xr:uid="{00000000-0005-0000-0000-0000D9000000}"/>
    <cellStyle name="Normal 2 15 7" xfId="228" xr:uid="{00000000-0005-0000-0000-0000DA000000}"/>
    <cellStyle name="Normal 2 15 8" xfId="229" xr:uid="{00000000-0005-0000-0000-0000DB000000}"/>
    <cellStyle name="Normal 2 15 9" xfId="230" xr:uid="{00000000-0005-0000-0000-0000DC000000}"/>
    <cellStyle name="Normal 2 16" xfId="231" xr:uid="{00000000-0005-0000-0000-0000DD000000}"/>
    <cellStyle name="Normal 2 16 10" xfId="232" xr:uid="{00000000-0005-0000-0000-0000DE000000}"/>
    <cellStyle name="Normal 2 16 11" xfId="233" xr:uid="{00000000-0005-0000-0000-0000DF000000}"/>
    <cellStyle name="Normal 2 16 12" xfId="234" xr:uid="{00000000-0005-0000-0000-0000E0000000}"/>
    <cellStyle name="Normal 2 16 13" xfId="235" xr:uid="{00000000-0005-0000-0000-0000E1000000}"/>
    <cellStyle name="Normal 2 16 14" xfId="236" xr:uid="{00000000-0005-0000-0000-0000E2000000}"/>
    <cellStyle name="Normal 2 16 15" xfId="237" xr:uid="{00000000-0005-0000-0000-0000E3000000}"/>
    <cellStyle name="Normal 2 16 16" xfId="238" xr:uid="{00000000-0005-0000-0000-0000E4000000}"/>
    <cellStyle name="Normal 2 16 17" xfId="239" xr:uid="{00000000-0005-0000-0000-0000E5000000}"/>
    <cellStyle name="Normal 2 16 18" xfId="240" xr:uid="{00000000-0005-0000-0000-0000E6000000}"/>
    <cellStyle name="Normal 2 16 19" xfId="241" xr:uid="{00000000-0005-0000-0000-0000E7000000}"/>
    <cellStyle name="Normal 2 16 2" xfId="242" xr:uid="{00000000-0005-0000-0000-0000E8000000}"/>
    <cellStyle name="Normal 2 16 20" xfId="243" xr:uid="{00000000-0005-0000-0000-0000E9000000}"/>
    <cellStyle name="Normal 2 16 21" xfId="244" xr:uid="{00000000-0005-0000-0000-0000EA000000}"/>
    <cellStyle name="Normal 2 16 22" xfId="245" xr:uid="{00000000-0005-0000-0000-0000EB000000}"/>
    <cellStyle name="Normal 2 16 23" xfId="246" xr:uid="{00000000-0005-0000-0000-0000EC000000}"/>
    <cellStyle name="Normal 2 16 3" xfId="247" xr:uid="{00000000-0005-0000-0000-0000ED000000}"/>
    <cellStyle name="Normal 2 16 4" xfId="248" xr:uid="{00000000-0005-0000-0000-0000EE000000}"/>
    <cellStyle name="Normal 2 16 5" xfId="249" xr:uid="{00000000-0005-0000-0000-0000EF000000}"/>
    <cellStyle name="Normal 2 16 6" xfId="250" xr:uid="{00000000-0005-0000-0000-0000F0000000}"/>
    <cellStyle name="Normal 2 16 7" xfId="251" xr:uid="{00000000-0005-0000-0000-0000F1000000}"/>
    <cellStyle name="Normal 2 16 8" xfId="252" xr:uid="{00000000-0005-0000-0000-0000F2000000}"/>
    <cellStyle name="Normal 2 16 9" xfId="253" xr:uid="{00000000-0005-0000-0000-0000F3000000}"/>
    <cellStyle name="Normal 2 17" xfId="254" xr:uid="{00000000-0005-0000-0000-0000F4000000}"/>
    <cellStyle name="Normal 2 17 10" xfId="255" xr:uid="{00000000-0005-0000-0000-0000F5000000}"/>
    <cellStyle name="Normal 2 17 11" xfId="256" xr:uid="{00000000-0005-0000-0000-0000F6000000}"/>
    <cellStyle name="Normal 2 17 12" xfId="257" xr:uid="{00000000-0005-0000-0000-0000F7000000}"/>
    <cellStyle name="Normal 2 17 13" xfId="258" xr:uid="{00000000-0005-0000-0000-0000F8000000}"/>
    <cellStyle name="Normal 2 17 14" xfId="259" xr:uid="{00000000-0005-0000-0000-0000F9000000}"/>
    <cellStyle name="Normal 2 17 15" xfId="260" xr:uid="{00000000-0005-0000-0000-0000FA000000}"/>
    <cellStyle name="Normal 2 17 16" xfId="261" xr:uid="{00000000-0005-0000-0000-0000FB000000}"/>
    <cellStyle name="Normal 2 17 17" xfId="262" xr:uid="{00000000-0005-0000-0000-0000FC000000}"/>
    <cellStyle name="Normal 2 17 18" xfId="263" xr:uid="{00000000-0005-0000-0000-0000FD000000}"/>
    <cellStyle name="Normal 2 17 19" xfId="264" xr:uid="{00000000-0005-0000-0000-0000FE000000}"/>
    <cellStyle name="Normal 2 17 2" xfId="265" xr:uid="{00000000-0005-0000-0000-0000FF000000}"/>
    <cellStyle name="Normal 2 17 20" xfId="266" xr:uid="{00000000-0005-0000-0000-000000010000}"/>
    <cellStyle name="Normal 2 17 21" xfId="267" xr:uid="{00000000-0005-0000-0000-000001010000}"/>
    <cellStyle name="Normal 2 17 22" xfId="268" xr:uid="{00000000-0005-0000-0000-000002010000}"/>
    <cellStyle name="Normal 2 17 23" xfId="269" xr:uid="{00000000-0005-0000-0000-000003010000}"/>
    <cellStyle name="Normal 2 17 3" xfId="270" xr:uid="{00000000-0005-0000-0000-000004010000}"/>
    <cellStyle name="Normal 2 17 4" xfId="271" xr:uid="{00000000-0005-0000-0000-000005010000}"/>
    <cellStyle name="Normal 2 17 5" xfId="272" xr:uid="{00000000-0005-0000-0000-000006010000}"/>
    <cellStyle name="Normal 2 17 6" xfId="273" xr:uid="{00000000-0005-0000-0000-000007010000}"/>
    <cellStyle name="Normal 2 17 7" xfId="274" xr:uid="{00000000-0005-0000-0000-000008010000}"/>
    <cellStyle name="Normal 2 17 8" xfId="275" xr:uid="{00000000-0005-0000-0000-000009010000}"/>
    <cellStyle name="Normal 2 17 9" xfId="276" xr:uid="{00000000-0005-0000-0000-00000A010000}"/>
    <cellStyle name="Normal 2 18" xfId="277" xr:uid="{00000000-0005-0000-0000-00000B010000}"/>
    <cellStyle name="Normal 2 18 10" xfId="278" xr:uid="{00000000-0005-0000-0000-00000C010000}"/>
    <cellStyle name="Normal 2 18 11" xfId="279" xr:uid="{00000000-0005-0000-0000-00000D010000}"/>
    <cellStyle name="Normal 2 18 12" xfId="280" xr:uid="{00000000-0005-0000-0000-00000E010000}"/>
    <cellStyle name="Normal 2 18 13" xfId="281" xr:uid="{00000000-0005-0000-0000-00000F010000}"/>
    <cellStyle name="Normal 2 18 14" xfId="282" xr:uid="{00000000-0005-0000-0000-000010010000}"/>
    <cellStyle name="Normal 2 18 15" xfId="283" xr:uid="{00000000-0005-0000-0000-000011010000}"/>
    <cellStyle name="Normal 2 18 16" xfId="284" xr:uid="{00000000-0005-0000-0000-000012010000}"/>
    <cellStyle name="Normal 2 18 17" xfId="285" xr:uid="{00000000-0005-0000-0000-000013010000}"/>
    <cellStyle name="Normal 2 18 18" xfId="286" xr:uid="{00000000-0005-0000-0000-000014010000}"/>
    <cellStyle name="Normal 2 18 19" xfId="287" xr:uid="{00000000-0005-0000-0000-000015010000}"/>
    <cellStyle name="Normal 2 18 2" xfId="288" xr:uid="{00000000-0005-0000-0000-000016010000}"/>
    <cellStyle name="Normal 2 18 20" xfId="289" xr:uid="{00000000-0005-0000-0000-000017010000}"/>
    <cellStyle name="Normal 2 18 21" xfId="290" xr:uid="{00000000-0005-0000-0000-000018010000}"/>
    <cellStyle name="Normal 2 18 22" xfId="291" xr:uid="{00000000-0005-0000-0000-000019010000}"/>
    <cellStyle name="Normal 2 18 23" xfId="292" xr:uid="{00000000-0005-0000-0000-00001A010000}"/>
    <cellStyle name="Normal 2 18 3" xfId="293" xr:uid="{00000000-0005-0000-0000-00001B010000}"/>
    <cellStyle name="Normal 2 18 4" xfId="294" xr:uid="{00000000-0005-0000-0000-00001C010000}"/>
    <cellStyle name="Normal 2 18 5" xfId="295" xr:uid="{00000000-0005-0000-0000-00001D010000}"/>
    <cellStyle name="Normal 2 18 6" xfId="296" xr:uid="{00000000-0005-0000-0000-00001E010000}"/>
    <cellStyle name="Normal 2 18 7" xfId="297" xr:uid="{00000000-0005-0000-0000-00001F010000}"/>
    <cellStyle name="Normal 2 18 8" xfId="298" xr:uid="{00000000-0005-0000-0000-000020010000}"/>
    <cellStyle name="Normal 2 18 9" xfId="299" xr:uid="{00000000-0005-0000-0000-000021010000}"/>
    <cellStyle name="Normal 2 19" xfId="300" xr:uid="{00000000-0005-0000-0000-000022010000}"/>
    <cellStyle name="Normal 2 19 10" xfId="301" xr:uid="{00000000-0005-0000-0000-000023010000}"/>
    <cellStyle name="Normal 2 19 11" xfId="302" xr:uid="{00000000-0005-0000-0000-000024010000}"/>
    <cellStyle name="Normal 2 19 12" xfId="303" xr:uid="{00000000-0005-0000-0000-000025010000}"/>
    <cellStyle name="Normal 2 19 13" xfId="304" xr:uid="{00000000-0005-0000-0000-000026010000}"/>
    <cellStyle name="Normal 2 19 14" xfId="305" xr:uid="{00000000-0005-0000-0000-000027010000}"/>
    <cellStyle name="Normal 2 19 15" xfId="306" xr:uid="{00000000-0005-0000-0000-000028010000}"/>
    <cellStyle name="Normal 2 19 16" xfId="307" xr:uid="{00000000-0005-0000-0000-000029010000}"/>
    <cellStyle name="Normal 2 19 17" xfId="308" xr:uid="{00000000-0005-0000-0000-00002A010000}"/>
    <cellStyle name="Normal 2 19 18" xfId="309" xr:uid="{00000000-0005-0000-0000-00002B010000}"/>
    <cellStyle name="Normal 2 19 19" xfId="310" xr:uid="{00000000-0005-0000-0000-00002C010000}"/>
    <cellStyle name="Normal 2 19 2" xfId="311" xr:uid="{00000000-0005-0000-0000-00002D010000}"/>
    <cellStyle name="Normal 2 19 20" xfId="312" xr:uid="{00000000-0005-0000-0000-00002E010000}"/>
    <cellStyle name="Normal 2 19 21" xfId="313" xr:uid="{00000000-0005-0000-0000-00002F010000}"/>
    <cellStyle name="Normal 2 19 22" xfId="314" xr:uid="{00000000-0005-0000-0000-000030010000}"/>
    <cellStyle name="Normal 2 19 23" xfId="315" xr:uid="{00000000-0005-0000-0000-000031010000}"/>
    <cellStyle name="Normal 2 19 3" xfId="316" xr:uid="{00000000-0005-0000-0000-000032010000}"/>
    <cellStyle name="Normal 2 19 4" xfId="317" xr:uid="{00000000-0005-0000-0000-000033010000}"/>
    <cellStyle name="Normal 2 19 5" xfId="318" xr:uid="{00000000-0005-0000-0000-000034010000}"/>
    <cellStyle name="Normal 2 19 6" xfId="319" xr:uid="{00000000-0005-0000-0000-000035010000}"/>
    <cellStyle name="Normal 2 19 7" xfId="320" xr:uid="{00000000-0005-0000-0000-000036010000}"/>
    <cellStyle name="Normal 2 19 8" xfId="321" xr:uid="{00000000-0005-0000-0000-000037010000}"/>
    <cellStyle name="Normal 2 19 9" xfId="322" xr:uid="{00000000-0005-0000-0000-000038010000}"/>
    <cellStyle name="Normal 2 2" xfId="49" xr:uid="{00000000-0005-0000-0000-000039010000}"/>
    <cellStyle name="Normal 2 2 2" xfId="323" xr:uid="{00000000-0005-0000-0000-00003A010000}"/>
    <cellStyle name="Normal 2 2 2 2" xfId="2381" xr:uid="{00000000-0005-0000-0000-000035020000}"/>
    <cellStyle name="Normal 2 2 2 3" xfId="2382" xr:uid="{00000000-0005-0000-0000-000036020000}"/>
    <cellStyle name="Normal 2 2 2 4" xfId="2383" xr:uid="{00000000-0005-0000-0000-000037020000}"/>
    <cellStyle name="Normal 2 2 3" xfId="2384" xr:uid="{00000000-0005-0000-0000-000038020000}"/>
    <cellStyle name="Normal 2 2 4" xfId="2385" xr:uid="{00000000-0005-0000-0000-000039020000}"/>
    <cellStyle name="Normal 2 2 5" xfId="2087" xr:uid="{00000000-0005-0000-0000-000033020000}"/>
    <cellStyle name="Normal 2 2_Summary" xfId="2386" xr:uid="{00000000-0005-0000-0000-00003A020000}"/>
    <cellStyle name="Normal 2 20" xfId="324" xr:uid="{00000000-0005-0000-0000-00003B010000}"/>
    <cellStyle name="Normal 2 20 10" xfId="325" xr:uid="{00000000-0005-0000-0000-00003C010000}"/>
    <cellStyle name="Normal 2 20 11" xfId="326" xr:uid="{00000000-0005-0000-0000-00003D010000}"/>
    <cellStyle name="Normal 2 20 12" xfId="327" xr:uid="{00000000-0005-0000-0000-00003E010000}"/>
    <cellStyle name="Normal 2 20 13" xfId="328" xr:uid="{00000000-0005-0000-0000-00003F010000}"/>
    <cellStyle name="Normal 2 20 14" xfId="329" xr:uid="{00000000-0005-0000-0000-000040010000}"/>
    <cellStyle name="Normal 2 20 15" xfId="330" xr:uid="{00000000-0005-0000-0000-000041010000}"/>
    <cellStyle name="Normal 2 20 16" xfId="331" xr:uid="{00000000-0005-0000-0000-000042010000}"/>
    <cellStyle name="Normal 2 20 17" xfId="332" xr:uid="{00000000-0005-0000-0000-000043010000}"/>
    <cellStyle name="Normal 2 20 18" xfId="333" xr:uid="{00000000-0005-0000-0000-000044010000}"/>
    <cellStyle name="Normal 2 20 19" xfId="334" xr:uid="{00000000-0005-0000-0000-000045010000}"/>
    <cellStyle name="Normal 2 20 2" xfId="335" xr:uid="{00000000-0005-0000-0000-000046010000}"/>
    <cellStyle name="Normal 2 20 20" xfId="336" xr:uid="{00000000-0005-0000-0000-000047010000}"/>
    <cellStyle name="Normal 2 20 21" xfId="337" xr:uid="{00000000-0005-0000-0000-000048010000}"/>
    <cellStyle name="Normal 2 20 22" xfId="338" xr:uid="{00000000-0005-0000-0000-000049010000}"/>
    <cellStyle name="Normal 2 20 23" xfId="339" xr:uid="{00000000-0005-0000-0000-00004A010000}"/>
    <cellStyle name="Normal 2 20 3" xfId="340" xr:uid="{00000000-0005-0000-0000-00004B010000}"/>
    <cellStyle name="Normal 2 20 4" xfId="341" xr:uid="{00000000-0005-0000-0000-00004C010000}"/>
    <cellStyle name="Normal 2 20 5" xfId="342" xr:uid="{00000000-0005-0000-0000-00004D010000}"/>
    <cellStyle name="Normal 2 20 6" xfId="343" xr:uid="{00000000-0005-0000-0000-00004E010000}"/>
    <cellStyle name="Normal 2 20 7" xfId="344" xr:uid="{00000000-0005-0000-0000-00004F010000}"/>
    <cellStyle name="Normal 2 20 8" xfId="345" xr:uid="{00000000-0005-0000-0000-000050010000}"/>
    <cellStyle name="Normal 2 20 9" xfId="346" xr:uid="{00000000-0005-0000-0000-000051010000}"/>
    <cellStyle name="Normal 2 21" xfId="347" xr:uid="{00000000-0005-0000-0000-000052010000}"/>
    <cellStyle name="Normal 2 21 10" xfId="348" xr:uid="{00000000-0005-0000-0000-000053010000}"/>
    <cellStyle name="Normal 2 21 11" xfId="349" xr:uid="{00000000-0005-0000-0000-000054010000}"/>
    <cellStyle name="Normal 2 21 12" xfId="350" xr:uid="{00000000-0005-0000-0000-000055010000}"/>
    <cellStyle name="Normal 2 21 13" xfId="351" xr:uid="{00000000-0005-0000-0000-000056010000}"/>
    <cellStyle name="Normal 2 21 14" xfId="352" xr:uid="{00000000-0005-0000-0000-000057010000}"/>
    <cellStyle name="Normal 2 21 15" xfId="353" xr:uid="{00000000-0005-0000-0000-000058010000}"/>
    <cellStyle name="Normal 2 21 16" xfId="354" xr:uid="{00000000-0005-0000-0000-000059010000}"/>
    <cellStyle name="Normal 2 21 17" xfId="355" xr:uid="{00000000-0005-0000-0000-00005A010000}"/>
    <cellStyle name="Normal 2 21 18" xfId="356" xr:uid="{00000000-0005-0000-0000-00005B010000}"/>
    <cellStyle name="Normal 2 21 19" xfId="357" xr:uid="{00000000-0005-0000-0000-00005C010000}"/>
    <cellStyle name="Normal 2 21 2" xfId="358" xr:uid="{00000000-0005-0000-0000-00005D010000}"/>
    <cellStyle name="Normal 2 21 20" xfId="359" xr:uid="{00000000-0005-0000-0000-00005E010000}"/>
    <cellStyle name="Normal 2 21 21" xfId="360" xr:uid="{00000000-0005-0000-0000-00005F010000}"/>
    <cellStyle name="Normal 2 21 22" xfId="361" xr:uid="{00000000-0005-0000-0000-000060010000}"/>
    <cellStyle name="Normal 2 21 23" xfId="362" xr:uid="{00000000-0005-0000-0000-000061010000}"/>
    <cellStyle name="Normal 2 21 3" xfId="363" xr:uid="{00000000-0005-0000-0000-000062010000}"/>
    <cellStyle name="Normal 2 21 4" xfId="364" xr:uid="{00000000-0005-0000-0000-000063010000}"/>
    <cellStyle name="Normal 2 21 5" xfId="365" xr:uid="{00000000-0005-0000-0000-000064010000}"/>
    <cellStyle name="Normal 2 21 6" xfId="366" xr:uid="{00000000-0005-0000-0000-000065010000}"/>
    <cellStyle name="Normal 2 21 7" xfId="367" xr:uid="{00000000-0005-0000-0000-000066010000}"/>
    <cellStyle name="Normal 2 21 8" xfId="368" xr:uid="{00000000-0005-0000-0000-000067010000}"/>
    <cellStyle name="Normal 2 21 9" xfId="369" xr:uid="{00000000-0005-0000-0000-000068010000}"/>
    <cellStyle name="Normal 2 22" xfId="370" xr:uid="{00000000-0005-0000-0000-000069010000}"/>
    <cellStyle name="Normal 2 22 10" xfId="371" xr:uid="{00000000-0005-0000-0000-00006A010000}"/>
    <cellStyle name="Normal 2 22 11" xfId="372" xr:uid="{00000000-0005-0000-0000-00006B010000}"/>
    <cellStyle name="Normal 2 22 12" xfId="373" xr:uid="{00000000-0005-0000-0000-00006C010000}"/>
    <cellStyle name="Normal 2 22 13" xfId="374" xr:uid="{00000000-0005-0000-0000-00006D010000}"/>
    <cellStyle name="Normal 2 22 14" xfId="375" xr:uid="{00000000-0005-0000-0000-00006E010000}"/>
    <cellStyle name="Normal 2 22 15" xfId="376" xr:uid="{00000000-0005-0000-0000-00006F010000}"/>
    <cellStyle name="Normal 2 22 16" xfId="377" xr:uid="{00000000-0005-0000-0000-000070010000}"/>
    <cellStyle name="Normal 2 22 17" xfId="378" xr:uid="{00000000-0005-0000-0000-000071010000}"/>
    <cellStyle name="Normal 2 22 18" xfId="379" xr:uid="{00000000-0005-0000-0000-000072010000}"/>
    <cellStyle name="Normal 2 22 19" xfId="380" xr:uid="{00000000-0005-0000-0000-000073010000}"/>
    <cellStyle name="Normal 2 22 2" xfId="381" xr:uid="{00000000-0005-0000-0000-000074010000}"/>
    <cellStyle name="Normal 2 22 20" xfId="382" xr:uid="{00000000-0005-0000-0000-000075010000}"/>
    <cellStyle name="Normal 2 22 21" xfId="383" xr:uid="{00000000-0005-0000-0000-000076010000}"/>
    <cellStyle name="Normal 2 22 22" xfId="384" xr:uid="{00000000-0005-0000-0000-000077010000}"/>
    <cellStyle name="Normal 2 22 23" xfId="385" xr:uid="{00000000-0005-0000-0000-000078010000}"/>
    <cellStyle name="Normal 2 22 3" xfId="386" xr:uid="{00000000-0005-0000-0000-000079010000}"/>
    <cellStyle name="Normal 2 22 4" xfId="387" xr:uid="{00000000-0005-0000-0000-00007A010000}"/>
    <cellStyle name="Normal 2 22 5" xfId="388" xr:uid="{00000000-0005-0000-0000-00007B010000}"/>
    <cellStyle name="Normal 2 22 6" xfId="389" xr:uid="{00000000-0005-0000-0000-00007C010000}"/>
    <cellStyle name="Normal 2 22 7" xfId="390" xr:uid="{00000000-0005-0000-0000-00007D010000}"/>
    <cellStyle name="Normal 2 22 8" xfId="391" xr:uid="{00000000-0005-0000-0000-00007E010000}"/>
    <cellStyle name="Normal 2 22 9" xfId="392" xr:uid="{00000000-0005-0000-0000-00007F010000}"/>
    <cellStyle name="Normal 2 23" xfId="393" xr:uid="{00000000-0005-0000-0000-000080010000}"/>
    <cellStyle name="Normal 2 23 10" xfId="394" xr:uid="{00000000-0005-0000-0000-000081010000}"/>
    <cellStyle name="Normal 2 23 11" xfId="395" xr:uid="{00000000-0005-0000-0000-000082010000}"/>
    <cellStyle name="Normal 2 23 12" xfId="396" xr:uid="{00000000-0005-0000-0000-000083010000}"/>
    <cellStyle name="Normal 2 23 13" xfId="397" xr:uid="{00000000-0005-0000-0000-000084010000}"/>
    <cellStyle name="Normal 2 23 14" xfId="398" xr:uid="{00000000-0005-0000-0000-000085010000}"/>
    <cellStyle name="Normal 2 23 15" xfId="399" xr:uid="{00000000-0005-0000-0000-000086010000}"/>
    <cellStyle name="Normal 2 23 16" xfId="400" xr:uid="{00000000-0005-0000-0000-000087010000}"/>
    <cellStyle name="Normal 2 23 17" xfId="401" xr:uid="{00000000-0005-0000-0000-000088010000}"/>
    <cellStyle name="Normal 2 23 18" xfId="402" xr:uid="{00000000-0005-0000-0000-000089010000}"/>
    <cellStyle name="Normal 2 23 19" xfId="403" xr:uid="{00000000-0005-0000-0000-00008A010000}"/>
    <cellStyle name="Normal 2 23 2" xfId="404" xr:uid="{00000000-0005-0000-0000-00008B010000}"/>
    <cellStyle name="Normal 2 23 20" xfId="405" xr:uid="{00000000-0005-0000-0000-00008C010000}"/>
    <cellStyle name="Normal 2 23 21" xfId="406" xr:uid="{00000000-0005-0000-0000-00008D010000}"/>
    <cellStyle name="Normal 2 23 22" xfId="407" xr:uid="{00000000-0005-0000-0000-00008E010000}"/>
    <cellStyle name="Normal 2 23 23" xfId="408" xr:uid="{00000000-0005-0000-0000-00008F010000}"/>
    <cellStyle name="Normal 2 23 3" xfId="409" xr:uid="{00000000-0005-0000-0000-000090010000}"/>
    <cellStyle name="Normal 2 23 4" xfId="410" xr:uid="{00000000-0005-0000-0000-000091010000}"/>
    <cellStyle name="Normal 2 23 5" xfId="411" xr:uid="{00000000-0005-0000-0000-000092010000}"/>
    <cellStyle name="Normal 2 23 6" xfId="412" xr:uid="{00000000-0005-0000-0000-000093010000}"/>
    <cellStyle name="Normal 2 23 7" xfId="413" xr:uid="{00000000-0005-0000-0000-000094010000}"/>
    <cellStyle name="Normal 2 23 8" xfId="414" xr:uid="{00000000-0005-0000-0000-000095010000}"/>
    <cellStyle name="Normal 2 23 9" xfId="415" xr:uid="{00000000-0005-0000-0000-000096010000}"/>
    <cellStyle name="Normal 2 24" xfId="416" xr:uid="{00000000-0005-0000-0000-000097010000}"/>
    <cellStyle name="Normal 2 24 10" xfId="417" xr:uid="{00000000-0005-0000-0000-000098010000}"/>
    <cellStyle name="Normal 2 24 11" xfId="418" xr:uid="{00000000-0005-0000-0000-000099010000}"/>
    <cellStyle name="Normal 2 24 12" xfId="419" xr:uid="{00000000-0005-0000-0000-00009A010000}"/>
    <cellStyle name="Normal 2 24 13" xfId="420" xr:uid="{00000000-0005-0000-0000-00009B010000}"/>
    <cellStyle name="Normal 2 24 14" xfId="421" xr:uid="{00000000-0005-0000-0000-00009C010000}"/>
    <cellStyle name="Normal 2 24 15" xfId="422" xr:uid="{00000000-0005-0000-0000-00009D010000}"/>
    <cellStyle name="Normal 2 24 16" xfId="423" xr:uid="{00000000-0005-0000-0000-00009E010000}"/>
    <cellStyle name="Normal 2 24 17" xfId="424" xr:uid="{00000000-0005-0000-0000-00009F010000}"/>
    <cellStyle name="Normal 2 24 18" xfId="425" xr:uid="{00000000-0005-0000-0000-0000A0010000}"/>
    <cellStyle name="Normal 2 24 19" xfId="426" xr:uid="{00000000-0005-0000-0000-0000A1010000}"/>
    <cellStyle name="Normal 2 24 2" xfId="427" xr:uid="{00000000-0005-0000-0000-0000A2010000}"/>
    <cellStyle name="Normal 2 24 20" xfId="428" xr:uid="{00000000-0005-0000-0000-0000A3010000}"/>
    <cellStyle name="Normal 2 24 21" xfId="429" xr:uid="{00000000-0005-0000-0000-0000A4010000}"/>
    <cellStyle name="Normal 2 24 22" xfId="430" xr:uid="{00000000-0005-0000-0000-0000A5010000}"/>
    <cellStyle name="Normal 2 24 23" xfId="431" xr:uid="{00000000-0005-0000-0000-0000A6010000}"/>
    <cellStyle name="Normal 2 24 3" xfId="432" xr:uid="{00000000-0005-0000-0000-0000A7010000}"/>
    <cellStyle name="Normal 2 24 4" xfId="433" xr:uid="{00000000-0005-0000-0000-0000A8010000}"/>
    <cellStyle name="Normal 2 24 5" xfId="434" xr:uid="{00000000-0005-0000-0000-0000A9010000}"/>
    <cellStyle name="Normal 2 24 6" xfId="435" xr:uid="{00000000-0005-0000-0000-0000AA010000}"/>
    <cellStyle name="Normal 2 24 7" xfId="436" xr:uid="{00000000-0005-0000-0000-0000AB010000}"/>
    <cellStyle name="Normal 2 24 8" xfId="437" xr:uid="{00000000-0005-0000-0000-0000AC010000}"/>
    <cellStyle name="Normal 2 24 9" xfId="438" xr:uid="{00000000-0005-0000-0000-0000AD010000}"/>
    <cellStyle name="Normal 2 25" xfId="439" xr:uid="{00000000-0005-0000-0000-0000AE010000}"/>
    <cellStyle name="Normal 2 25 10" xfId="440" xr:uid="{00000000-0005-0000-0000-0000AF010000}"/>
    <cellStyle name="Normal 2 25 11" xfId="441" xr:uid="{00000000-0005-0000-0000-0000B0010000}"/>
    <cellStyle name="Normal 2 25 12" xfId="442" xr:uid="{00000000-0005-0000-0000-0000B1010000}"/>
    <cellStyle name="Normal 2 25 13" xfId="443" xr:uid="{00000000-0005-0000-0000-0000B2010000}"/>
    <cellStyle name="Normal 2 25 14" xfId="444" xr:uid="{00000000-0005-0000-0000-0000B3010000}"/>
    <cellStyle name="Normal 2 25 15" xfId="445" xr:uid="{00000000-0005-0000-0000-0000B4010000}"/>
    <cellStyle name="Normal 2 25 16" xfId="446" xr:uid="{00000000-0005-0000-0000-0000B5010000}"/>
    <cellStyle name="Normal 2 25 17" xfId="447" xr:uid="{00000000-0005-0000-0000-0000B6010000}"/>
    <cellStyle name="Normal 2 25 18" xfId="448" xr:uid="{00000000-0005-0000-0000-0000B7010000}"/>
    <cellStyle name="Normal 2 25 19" xfId="449" xr:uid="{00000000-0005-0000-0000-0000B8010000}"/>
    <cellStyle name="Normal 2 25 2" xfId="450" xr:uid="{00000000-0005-0000-0000-0000B9010000}"/>
    <cellStyle name="Normal 2 25 20" xfId="451" xr:uid="{00000000-0005-0000-0000-0000BA010000}"/>
    <cellStyle name="Normal 2 25 21" xfId="452" xr:uid="{00000000-0005-0000-0000-0000BB010000}"/>
    <cellStyle name="Normal 2 25 22" xfId="453" xr:uid="{00000000-0005-0000-0000-0000BC010000}"/>
    <cellStyle name="Normal 2 25 23" xfId="454" xr:uid="{00000000-0005-0000-0000-0000BD010000}"/>
    <cellStyle name="Normal 2 25 3" xfId="455" xr:uid="{00000000-0005-0000-0000-0000BE010000}"/>
    <cellStyle name="Normal 2 25 4" xfId="456" xr:uid="{00000000-0005-0000-0000-0000BF010000}"/>
    <cellStyle name="Normal 2 25 5" xfId="457" xr:uid="{00000000-0005-0000-0000-0000C0010000}"/>
    <cellStyle name="Normal 2 25 6" xfId="458" xr:uid="{00000000-0005-0000-0000-0000C1010000}"/>
    <cellStyle name="Normal 2 25 7" xfId="459" xr:uid="{00000000-0005-0000-0000-0000C2010000}"/>
    <cellStyle name="Normal 2 25 8" xfId="460" xr:uid="{00000000-0005-0000-0000-0000C3010000}"/>
    <cellStyle name="Normal 2 25 9" xfId="461" xr:uid="{00000000-0005-0000-0000-0000C4010000}"/>
    <cellStyle name="Normal 2 26" xfId="462" xr:uid="{00000000-0005-0000-0000-0000C5010000}"/>
    <cellStyle name="Normal 2 26 10" xfId="463" xr:uid="{00000000-0005-0000-0000-0000C6010000}"/>
    <cellStyle name="Normal 2 26 11" xfId="464" xr:uid="{00000000-0005-0000-0000-0000C7010000}"/>
    <cellStyle name="Normal 2 26 12" xfId="465" xr:uid="{00000000-0005-0000-0000-0000C8010000}"/>
    <cellStyle name="Normal 2 26 13" xfId="466" xr:uid="{00000000-0005-0000-0000-0000C9010000}"/>
    <cellStyle name="Normal 2 26 14" xfId="467" xr:uid="{00000000-0005-0000-0000-0000CA010000}"/>
    <cellStyle name="Normal 2 26 15" xfId="468" xr:uid="{00000000-0005-0000-0000-0000CB010000}"/>
    <cellStyle name="Normal 2 26 16" xfId="469" xr:uid="{00000000-0005-0000-0000-0000CC010000}"/>
    <cellStyle name="Normal 2 26 17" xfId="470" xr:uid="{00000000-0005-0000-0000-0000CD010000}"/>
    <cellStyle name="Normal 2 26 18" xfId="471" xr:uid="{00000000-0005-0000-0000-0000CE010000}"/>
    <cellStyle name="Normal 2 26 19" xfId="472" xr:uid="{00000000-0005-0000-0000-0000CF010000}"/>
    <cellStyle name="Normal 2 26 2" xfId="473" xr:uid="{00000000-0005-0000-0000-0000D0010000}"/>
    <cellStyle name="Normal 2 26 20" xfId="474" xr:uid="{00000000-0005-0000-0000-0000D1010000}"/>
    <cellStyle name="Normal 2 26 21" xfId="475" xr:uid="{00000000-0005-0000-0000-0000D2010000}"/>
    <cellStyle name="Normal 2 26 22" xfId="476" xr:uid="{00000000-0005-0000-0000-0000D3010000}"/>
    <cellStyle name="Normal 2 26 23" xfId="477" xr:uid="{00000000-0005-0000-0000-0000D4010000}"/>
    <cellStyle name="Normal 2 26 3" xfId="478" xr:uid="{00000000-0005-0000-0000-0000D5010000}"/>
    <cellStyle name="Normal 2 26 4" xfId="479" xr:uid="{00000000-0005-0000-0000-0000D6010000}"/>
    <cellStyle name="Normal 2 26 5" xfId="480" xr:uid="{00000000-0005-0000-0000-0000D7010000}"/>
    <cellStyle name="Normal 2 26 6" xfId="481" xr:uid="{00000000-0005-0000-0000-0000D8010000}"/>
    <cellStyle name="Normal 2 26 7" xfId="482" xr:uid="{00000000-0005-0000-0000-0000D9010000}"/>
    <cellStyle name="Normal 2 26 8" xfId="483" xr:uid="{00000000-0005-0000-0000-0000DA010000}"/>
    <cellStyle name="Normal 2 26 9" xfId="484" xr:uid="{00000000-0005-0000-0000-0000DB010000}"/>
    <cellStyle name="Normal 2 27" xfId="485" xr:uid="{00000000-0005-0000-0000-0000DC010000}"/>
    <cellStyle name="Normal 2 27 10" xfId="486" xr:uid="{00000000-0005-0000-0000-0000DD010000}"/>
    <cellStyle name="Normal 2 27 11" xfId="487" xr:uid="{00000000-0005-0000-0000-0000DE010000}"/>
    <cellStyle name="Normal 2 27 12" xfId="488" xr:uid="{00000000-0005-0000-0000-0000DF010000}"/>
    <cellStyle name="Normal 2 27 13" xfId="489" xr:uid="{00000000-0005-0000-0000-0000E0010000}"/>
    <cellStyle name="Normal 2 27 14" xfId="490" xr:uid="{00000000-0005-0000-0000-0000E1010000}"/>
    <cellStyle name="Normal 2 27 15" xfId="491" xr:uid="{00000000-0005-0000-0000-0000E2010000}"/>
    <cellStyle name="Normal 2 27 16" xfId="492" xr:uid="{00000000-0005-0000-0000-0000E3010000}"/>
    <cellStyle name="Normal 2 27 17" xfId="493" xr:uid="{00000000-0005-0000-0000-0000E4010000}"/>
    <cellStyle name="Normal 2 27 18" xfId="494" xr:uid="{00000000-0005-0000-0000-0000E5010000}"/>
    <cellStyle name="Normal 2 27 19" xfId="495" xr:uid="{00000000-0005-0000-0000-0000E6010000}"/>
    <cellStyle name="Normal 2 27 2" xfId="496" xr:uid="{00000000-0005-0000-0000-0000E7010000}"/>
    <cellStyle name="Normal 2 27 20" xfId="497" xr:uid="{00000000-0005-0000-0000-0000E8010000}"/>
    <cellStyle name="Normal 2 27 21" xfId="498" xr:uid="{00000000-0005-0000-0000-0000E9010000}"/>
    <cellStyle name="Normal 2 27 22" xfId="499" xr:uid="{00000000-0005-0000-0000-0000EA010000}"/>
    <cellStyle name="Normal 2 27 23" xfId="500" xr:uid="{00000000-0005-0000-0000-0000EB010000}"/>
    <cellStyle name="Normal 2 27 3" xfId="501" xr:uid="{00000000-0005-0000-0000-0000EC010000}"/>
    <cellStyle name="Normal 2 27 4" xfId="502" xr:uid="{00000000-0005-0000-0000-0000ED010000}"/>
    <cellStyle name="Normal 2 27 5" xfId="503" xr:uid="{00000000-0005-0000-0000-0000EE010000}"/>
    <cellStyle name="Normal 2 27 6" xfId="504" xr:uid="{00000000-0005-0000-0000-0000EF010000}"/>
    <cellStyle name="Normal 2 27 7" xfId="505" xr:uid="{00000000-0005-0000-0000-0000F0010000}"/>
    <cellStyle name="Normal 2 27 8" xfId="506" xr:uid="{00000000-0005-0000-0000-0000F1010000}"/>
    <cellStyle name="Normal 2 27 9" xfId="507" xr:uid="{00000000-0005-0000-0000-0000F2010000}"/>
    <cellStyle name="Normal 2 28" xfId="508" xr:uid="{00000000-0005-0000-0000-0000F3010000}"/>
    <cellStyle name="Normal 2 28 10" xfId="509" xr:uid="{00000000-0005-0000-0000-0000F4010000}"/>
    <cellStyle name="Normal 2 28 11" xfId="510" xr:uid="{00000000-0005-0000-0000-0000F5010000}"/>
    <cellStyle name="Normal 2 28 12" xfId="511" xr:uid="{00000000-0005-0000-0000-0000F6010000}"/>
    <cellStyle name="Normal 2 28 13" xfId="512" xr:uid="{00000000-0005-0000-0000-0000F7010000}"/>
    <cellStyle name="Normal 2 28 14" xfId="513" xr:uid="{00000000-0005-0000-0000-0000F8010000}"/>
    <cellStyle name="Normal 2 28 15" xfId="514" xr:uid="{00000000-0005-0000-0000-0000F9010000}"/>
    <cellStyle name="Normal 2 28 16" xfId="515" xr:uid="{00000000-0005-0000-0000-0000FA010000}"/>
    <cellStyle name="Normal 2 28 17" xfId="516" xr:uid="{00000000-0005-0000-0000-0000FB010000}"/>
    <cellStyle name="Normal 2 28 18" xfId="517" xr:uid="{00000000-0005-0000-0000-0000FC010000}"/>
    <cellStyle name="Normal 2 28 19" xfId="518" xr:uid="{00000000-0005-0000-0000-0000FD010000}"/>
    <cellStyle name="Normal 2 28 2" xfId="519" xr:uid="{00000000-0005-0000-0000-0000FE010000}"/>
    <cellStyle name="Normal 2 28 20" xfId="520" xr:uid="{00000000-0005-0000-0000-0000FF010000}"/>
    <cellStyle name="Normal 2 28 21" xfId="521" xr:uid="{00000000-0005-0000-0000-000000020000}"/>
    <cellStyle name="Normal 2 28 22" xfId="522" xr:uid="{00000000-0005-0000-0000-000001020000}"/>
    <cellStyle name="Normal 2 28 23" xfId="523" xr:uid="{00000000-0005-0000-0000-000002020000}"/>
    <cellStyle name="Normal 2 28 3" xfId="524" xr:uid="{00000000-0005-0000-0000-000003020000}"/>
    <cellStyle name="Normal 2 28 4" xfId="525" xr:uid="{00000000-0005-0000-0000-000004020000}"/>
    <cellStyle name="Normal 2 28 5" xfId="526" xr:uid="{00000000-0005-0000-0000-000005020000}"/>
    <cellStyle name="Normal 2 28 6" xfId="527" xr:uid="{00000000-0005-0000-0000-000006020000}"/>
    <cellStyle name="Normal 2 28 7" xfId="528" xr:uid="{00000000-0005-0000-0000-000007020000}"/>
    <cellStyle name="Normal 2 28 8" xfId="529" xr:uid="{00000000-0005-0000-0000-000008020000}"/>
    <cellStyle name="Normal 2 28 9" xfId="530" xr:uid="{00000000-0005-0000-0000-000009020000}"/>
    <cellStyle name="Normal 2 29" xfId="531" xr:uid="{00000000-0005-0000-0000-00000A020000}"/>
    <cellStyle name="Normal 2 29 10" xfId="532" xr:uid="{00000000-0005-0000-0000-00000B020000}"/>
    <cellStyle name="Normal 2 29 11" xfId="533" xr:uid="{00000000-0005-0000-0000-00000C020000}"/>
    <cellStyle name="Normal 2 29 12" xfId="534" xr:uid="{00000000-0005-0000-0000-00000D020000}"/>
    <cellStyle name="Normal 2 29 13" xfId="535" xr:uid="{00000000-0005-0000-0000-00000E020000}"/>
    <cellStyle name="Normal 2 29 14" xfId="536" xr:uid="{00000000-0005-0000-0000-00000F020000}"/>
    <cellStyle name="Normal 2 29 15" xfId="537" xr:uid="{00000000-0005-0000-0000-000010020000}"/>
    <cellStyle name="Normal 2 29 16" xfId="538" xr:uid="{00000000-0005-0000-0000-000011020000}"/>
    <cellStyle name="Normal 2 29 17" xfId="539" xr:uid="{00000000-0005-0000-0000-000012020000}"/>
    <cellStyle name="Normal 2 29 18" xfId="540" xr:uid="{00000000-0005-0000-0000-000013020000}"/>
    <cellStyle name="Normal 2 29 19" xfId="541" xr:uid="{00000000-0005-0000-0000-000014020000}"/>
    <cellStyle name="Normal 2 29 2" xfId="542" xr:uid="{00000000-0005-0000-0000-000015020000}"/>
    <cellStyle name="Normal 2 29 20" xfId="543" xr:uid="{00000000-0005-0000-0000-000016020000}"/>
    <cellStyle name="Normal 2 29 21" xfId="544" xr:uid="{00000000-0005-0000-0000-000017020000}"/>
    <cellStyle name="Normal 2 29 22" xfId="545" xr:uid="{00000000-0005-0000-0000-000018020000}"/>
    <cellStyle name="Normal 2 29 23" xfId="546" xr:uid="{00000000-0005-0000-0000-000019020000}"/>
    <cellStyle name="Normal 2 29 3" xfId="547" xr:uid="{00000000-0005-0000-0000-00001A020000}"/>
    <cellStyle name="Normal 2 29 4" xfId="548" xr:uid="{00000000-0005-0000-0000-00001B020000}"/>
    <cellStyle name="Normal 2 29 5" xfId="549" xr:uid="{00000000-0005-0000-0000-00001C020000}"/>
    <cellStyle name="Normal 2 29 6" xfId="550" xr:uid="{00000000-0005-0000-0000-00001D020000}"/>
    <cellStyle name="Normal 2 29 7" xfId="551" xr:uid="{00000000-0005-0000-0000-00001E020000}"/>
    <cellStyle name="Normal 2 29 8" xfId="552" xr:uid="{00000000-0005-0000-0000-00001F020000}"/>
    <cellStyle name="Normal 2 29 9" xfId="553" xr:uid="{00000000-0005-0000-0000-000020020000}"/>
    <cellStyle name="Normal 2 3" xfId="554" xr:uid="{00000000-0005-0000-0000-000021020000}"/>
    <cellStyle name="Normal 2 3 2" xfId="2387" xr:uid="{00000000-0005-0000-0000-000022030000}"/>
    <cellStyle name="Normal 2 3 2 2" xfId="2388" xr:uid="{00000000-0005-0000-0000-000023030000}"/>
    <cellStyle name="Normal 2 3 3" xfId="2389" xr:uid="{00000000-0005-0000-0000-000024030000}"/>
    <cellStyle name="Normal 2 3 4" xfId="2390" xr:uid="{00000000-0005-0000-0000-000025030000}"/>
    <cellStyle name="Normal 2 3 5" xfId="2391" xr:uid="{00000000-0005-0000-0000-000026030000}"/>
    <cellStyle name="Normal 2 3_Summary" xfId="2392" xr:uid="{00000000-0005-0000-0000-000027030000}"/>
    <cellStyle name="Normal 2 30" xfId="555" xr:uid="{00000000-0005-0000-0000-000022020000}"/>
    <cellStyle name="Normal 2 30 10" xfId="556" xr:uid="{00000000-0005-0000-0000-000023020000}"/>
    <cellStyle name="Normal 2 30 11" xfId="557" xr:uid="{00000000-0005-0000-0000-000024020000}"/>
    <cellStyle name="Normal 2 30 12" xfId="558" xr:uid="{00000000-0005-0000-0000-000025020000}"/>
    <cellStyle name="Normal 2 30 13" xfId="559" xr:uid="{00000000-0005-0000-0000-000026020000}"/>
    <cellStyle name="Normal 2 30 14" xfId="560" xr:uid="{00000000-0005-0000-0000-000027020000}"/>
    <cellStyle name="Normal 2 30 15" xfId="561" xr:uid="{00000000-0005-0000-0000-000028020000}"/>
    <cellStyle name="Normal 2 30 16" xfId="562" xr:uid="{00000000-0005-0000-0000-000029020000}"/>
    <cellStyle name="Normal 2 30 17" xfId="563" xr:uid="{00000000-0005-0000-0000-00002A020000}"/>
    <cellStyle name="Normal 2 30 18" xfId="564" xr:uid="{00000000-0005-0000-0000-00002B020000}"/>
    <cellStyle name="Normal 2 30 19" xfId="565" xr:uid="{00000000-0005-0000-0000-00002C020000}"/>
    <cellStyle name="Normal 2 30 2" xfId="566" xr:uid="{00000000-0005-0000-0000-00002D020000}"/>
    <cellStyle name="Normal 2 30 20" xfId="567" xr:uid="{00000000-0005-0000-0000-00002E020000}"/>
    <cellStyle name="Normal 2 30 21" xfId="568" xr:uid="{00000000-0005-0000-0000-00002F020000}"/>
    <cellStyle name="Normal 2 30 22" xfId="569" xr:uid="{00000000-0005-0000-0000-000030020000}"/>
    <cellStyle name="Normal 2 30 23" xfId="570" xr:uid="{00000000-0005-0000-0000-000031020000}"/>
    <cellStyle name="Normal 2 30 24" xfId="2394" xr:uid="{00000000-0005-0000-0000-000038030000}"/>
    <cellStyle name="Normal 2 30 25" xfId="2395" xr:uid="{00000000-0005-0000-0000-000039030000}"/>
    <cellStyle name="Normal 2 30 26" xfId="2393" xr:uid="{00000000-0005-0000-0000-000028030000}"/>
    <cellStyle name="Normal 2 30 3" xfId="571" xr:uid="{00000000-0005-0000-0000-000032020000}"/>
    <cellStyle name="Normal 2 30 4" xfId="572" xr:uid="{00000000-0005-0000-0000-000033020000}"/>
    <cellStyle name="Normal 2 30 5" xfId="573" xr:uid="{00000000-0005-0000-0000-000034020000}"/>
    <cellStyle name="Normal 2 30 6" xfId="574" xr:uid="{00000000-0005-0000-0000-000035020000}"/>
    <cellStyle name="Normal 2 30 7" xfId="575" xr:uid="{00000000-0005-0000-0000-000036020000}"/>
    <cellStyle name="Normal 2 30 8" xfId="576" xr:uid="{00000000-0005-0000-0000-000037020000}"/>
    <cellStyle name="Normal 2 30 9" xfId="577" xr:uid="{00000000-0005-0000-0000-000038020000}"/>
    <cellStyle name="Normal 2 31" xfId="578" xr:uid="{00000000-0005-0000-0000-000039020000}"/>
    <cellStyle name="Normal 2 31 10" xfId="579" xr:uid="{00000000-0005-0000-0000-00003A020000}"/>
    <cellStyle name="Normal 2 31 11" xfId="580" xr:uid="{00000000-0005-0000-0000-00003B020000}"/>
    <cellStyle name="Normal 2 31 12" xfId="581" xr:uid="{00000000-0005-0000-0000-00003C020000}"/>
    <cellStyle name="Normal 2 31 13" xfId="582" xr:uid="{00000000-0005-0000-0000-00003D020000}"/>
    <cellStyle name="Normal 2 31 14" xfId="583" xr:uid="{00000000-0005-0000-0000-00003E020000}"/>
    <cellStyle name="Normal 2 31 15" xfId="584" xr:uid="{00000000-0005-0000-0000-00003F020000}"/>
    <cellStyle name="Normal 2 31 16" xfId="585" xr:uid="{00000000-0005-0000-0000-000040020000}"/>
    <cellStyle name="Normal 2 31 17" xfId="586" xr:uid="{00000000-0005-0000-0000-000041020000}"/>
    <cellStyle name="Normal 2 31 18" xfId="587" xr:uid="{00000000-0005-0000-0000-000042020000}"/>
    <cellStyle name="Normal 2 31 19" xfId="588" xr:uid="{00000000-0005-0000-0000-000043020000}"/>
    <cellStyle name="Normal 2 31 2" xfId="589" xr:uid="{00000000-0005-0000-0000-000044020000}"/>
    <cellStyle name="Normal 2 31 20" xfId="590" xr:uid="{00000000-0005-0000-0000-000045020000}"/>
    <cellStyle name="Normal 2 31 21" xfId="591" xr:uid="{00000000-0005-0000-0000-000046020000}"/>
    <cellStyle name="Normal 2 31 22" xfId="592" xr:uid="{00000000-0005-0000-0000-000047020000}"/>
    <cellStyle name="Normal 2 31 23" xfId="593" xr:uid="{00000000-0005-0000-0000-000048020000}"/>
    <cellStyle name="Normal 2 31 3" xfId="594" xr:uid="{00000000-0005-0000-0000-000049020000}"/>
    <cellStyle name="Normal 2 31 4" xfId="595" xr:uid="{00000000-0005-0000-0000-00004A020000}"/>
    <cellStyle name="Normal 2 31 5" xfId="596" xr:uid="{00000000-0005-0000-0000-00004B020000}"/>
    <cellStyle name="Normal 2 31 6" xfId="597" xr:uid="{00000000-0005-0000-0000-00004C020000}"/>
    <cellStyle name="Normal 2 31 7" xfId="598" xr:uid="{00000000-0005-0000-0000-00004D020000}"/>
    <cellStyle name="Normal 2 31 8" xfId="599" xr:uid="{00000000-0005-0000-0000-00004E020000}"/>
    <cellStyle name="Normal 2 31 9" xfId="600" xr:uid="{00000000-0005-0000-0000-00004F020000}"/>
    <cellStyle name="Normal 2 32" xfId="601" xr:uid="{00000000-0005-0000-0000-000050020000}"/>
    <cellStyle name="Normal 2 32 10" xfId="602" xr:uid="{00000000-0005-0000-0000-000051020000}"/>
    <cellStyle name="Normal 2 32 11" xfId="603" xr:uid="{00000000-0005-0000-0000-000052020000}"/>
    <cellStyle name="Normal 2 32 12" xfId="604" xr:uid="{00000000-0005-0000-0000-000053020000}"/>
    <cellStyle name="Normal 2 32 13" xfId="605" xr:uid="{00000000-0005-0000-0000-000054020000}"/>
    <cellStyle name="Normal 2 32 14" xfId="606" xr:uid="{00000000-0005-0000-0000-000055020000}"/>
    <cellStyle name="Normal 2 32 15" xfId="607" xr:uid="{00000000-0005-0000-0000-000056020000}"/>
    <cellStyle name="Normal 2 32 16" xfId="608" xr:uid="{00000000-0005-0000-0000-000057020000}"/>
    <cellStyle name="Normal 2 32 17" xfId="609" xr:uid="{00000000-0005-0000-0000-000058020000}"/>
    <cellStyle name="Normal 2 32 18" xfId="610" xr:uid="{00000000-0005-0000-0000-000059020000}"/>
    <cellStyle name="Normal 2 32 19" xfId="611" xr:uid="{00000000-0005-0000-0000-00005A020000}"/>
    <cellStyle name="Normal 2 32 2" xfId="612" xr:uid="{00000000-0005-0000-0000-00005B020000}"/>
    <cellStyle name="Normal 2 32 20" xfId="613" xr:uid="{00000000-0005-0000-0000-00005C020000}"/>
    <cellStyle name="Normal 2 32 21" xfId="614" xr:uid="{00000000-0005-0000-0000-00005D020000}"/>
    <cellStyle name="Normal 2 32 22" xfId="615" xr:uid="{00000000-0005-0000-0000-00005E020000}"/>
    <cellStyle name="Normal 2 32 23" xfId="616" xr:uid="{00000000-0005-0000-0000-00005F020000}"/>
    <cellStyle name="Normal 2 32 3" xfId="617" xr:uid="{00000000-0005-0000-0000-000060020000}"/>
    <cellStyle name="Normal 2 32 4" xfId="618" xr:uid="{00000000-0005-0000-0000-000061020000}"/>
    <cellStyle name="Normal 2 32 5" xfId="619" xr:uid="{00000000-0005-0000-0000-000062020000}"/>
    <cellStyle name="Normal 2 32 6" xfId="620" xr:uid="{00000000-0005-0000-0000-000063020000}"/>
    <cellStyle name="Normal 2 32 7" xfId="621" xr:uid="{00000000-0005-0000-0000-000064020000}"/>
    <cellStyle name="Normal 2 32 8" xfId="622" xr:uid="{00000000-0005-0000-0000-000065020000}"/>
    <cellStyle name="Normal 2 32 9" xfId="623" xr:uid="{00000000-0005-0000-0000-000066020000}"/>
    <cellStyle name="Normal 2 33" xfId="624" xr:uid="{00000000-0005-0000-0000-000067020000}"/>
    <cellStyle name="Normal 2 33 10" xfId="625" xr:uid="{00000000-0005-0000-0000-000068020000}"/>
    <cellStyle name="Normal 2 33 11" xfId="626" xr:uid="{00000000-0005-0000-0000-000069020000}"/>
    <cellStyle name="Normal 2 33 12" xfId="627" xr:uid="{00000000-0005-0000-0000-00006A020000}"/>
    <cellStyle name="Normal 2 33 13" xfId="628" xr:uid="{00000000-0005-0000-0000-00006B020000}"/>
    <cellStyle name="Normal 2 33 14" xfId="629" xr:uid="{00000000-0005-0000-0000-00006C020000}"/>
    <cellStyle name="Normal 2 33 15" xfId="630" xr:uid="{00000000-0005-0000-0000-00006D020000}"/>
    <cellStyle name="Normal 2 33 16" xfId="631" xr:uid="{00000000-0005-0000-0000-00006E020000}"/>
    <cellStyle name="Normal 2 33 17" xfId="632" xr:uid="{00000000-0005-0000-0000-00006F020000}"/>
    <cellStyle name="Normal 2 33 18" xfId="633" xr:uid="{00000000-0005-0000-0000-000070020000}"/>
    <cellStyle name="Normal 2 33 19" xfId="634" xr:uid="{00000000-0005-0000-0000-000071020000}"/>
    <cellStyle name="Normal 2 33 2" xfId="635" xr:uid="{00000000-0005-0000-0000-000072020000}"/>
    <cellStyle name="Normal 2 33 20" xfId="636" xr:uid="{00000000-0005-0000-0000-000073020000}"/>
    <cellStyle name="Normal 2 33 21" xfId="637" xr:uid="{00000000-0005-0000-0000-000074020000}"/>
    <cellStyle name="Normal 2 33 22" xfId="638" xr:uid="{00000000-0005-0000-0000-000075020000}"/>
    <cellStyle name="Normal 2 33 23" xfId="639" xr:uid="{00000000-0005-0000-0000-000076020000}"/>
    <cellStyle name="Normal 2 33 3" xfId="640" xr:uid="{00000000-0005-0000-0000-000077020000}"/>
    <cellStyle name="Normal 2 33 4" xfId="641" xr:uid="{00000000-0005-0000-0000-000078020000}"/>
    <cellStyle name="Normal 2 33 5" xfId="642" xr:uid="{00000000-0005-0000-0000-000079020000}"/>
    <cellStyle name="Normal 2 33 6" xfId="643" xr:uid="{00000000-0005-0000-0000-00007A020000}"/>
    <cellStyle name="Normal 2 33 7" xfId="644" xr:uid="{00000000-0005-0000-0000-00007B020000}"/>
    <cellStyle name="Normal 2 33 8" xfId="645" xr:uid="{00000000-0005-0000-0000-00007C020000}"/>
    <cellStyle name="Normal 2 33 9" xfId="646" xr:uid="{00000000-0005-0000-0000-00007D020000}"/>
    <cellStyle name="Normal 2 34" xfId="647" xr:uid="{00000000-0005-0000-0000-00007E020000}"/>
    <cellStyle name="Normal 2 34 10" xfId="648" xr:uid="{00000000-0005-0000-0000-00007F020000}"/>
    <cellStyle name="Normal 2 34 11" xfId="649" xr:uid="{00000000-0005-0000-0000-000080020000}"/>
    <cellStyle name="Normal 2 34 12" xfId="650" xr:uid="{00000000-0005-0000-0000-000081020000}"/>
    <cellStyle name="Normal 2 34 13" xfId="651" xr:uid="{00000000-0005-0000-0000-000082020000}"/>
    <cellStyle name="Normal 2 34 14" xfId="652" xr:uid="{00000000-0005-0000-0000-000083020000}"/>
    <cellStyle name="Normal 2 34 15" xfId="653" xr:uid="{00000000-0005-0000-0000-000084020000}"/>
    <cellStyle name="Normal 2 34 16" xfId="654" xr:uid="{00000000-0005-0000-0000-000085020000}"/>
    <cellStyle name="Normal 2 34 17" xfId="655" xr:uid="{00000000-0005-0000-0000-000086020000}"/>
    <cellStyle name="Normal 2 34 18" xfId="656" xr:uid="{00000000-0005-0000-0000-000087020000}"/>
    <cellStyle name="Normal 2 34 19" xfId="657" xr:uid="{00000000-0005-0000-0000-000088020000}"/>
    <cellStyle name="Normal 2 34 2" xfId="658" xr:uid="{00000000-0005-0000-0000-000089020000}"/>
    <cellStyle name="Normal 2 34 20" xfId="659" xr:uid="{00000000-0005-0000-0000-00008A020000}"/>
    <cellStyle name="Normal 2 34 21" xfId="660" xr:uid="{00000000-0005-0000-0000-00008B020000}"/>
    <cellStyle name="Normal 2 34 22" xfId="661" xr:uid="{00000000-0005-0000-0000-00008C020000}"/>
    <cellStyle name="Normal 2 34 23" xfId="662" xr:uid="{00000000-0005-0000-0000-00008D020000}"/>
    <cellStyle name="Normal 2 34 3" xfId="663" xr:uid="{00000000-0005-0000-0000-00008E020000}"/>
    <cellStyle name="Normal 2 34 4" xfId="664" xr:uid="{00000000-0005-0000-0000-00008F020000}"/>
    <cellStyle name="Normal 2 34 5" xfId="665" xr:uid="{00000000-0005-0000-0000-000090020000}"/>
    <cellStyle name="Normal 2 34 6" xfId="666" xr:uid="{00000000-0005-0000-0000-000091020000}"/>
    <cellStyle name="Normal 2 34 7" xfId="667" xr:uid="{00000000-0005-0000-0000-000092020000}"/>
    <cellStyle name="Normal 2 34 8" xfId="668" xr:uid="{00000000-0005-0000-0000-000093020000}"/>
    <cellStyle name="Normal 2 34 9" xfId="669" xr:uid="{00000000-0005-0000-0000-000094020000}"/>
    <cellStyle name="Normal 2 35" xfId="670" xr:uid="{00000000-0005-0000-0000-000095020000}"/>
    <cellStyle name="Normal 2 35 10" xfId="671" xr:uid="{00000000-0005-0000-0000-000096020000}"/>
    <cellStyle name="Normal 2 35 11" xfId="672" xr:uid="{00000000-0005-0000-0000-000097020000}"/>
    <cellStyle name="Normal 2 35 12" xfId="673" xr:uid="{00000000-0005-0000-0000-000098020000}"/>
    <cellStyle name="Normal 2 35 13" xfId="674" xr:uid="{00000000-0005-0000-0000-000099020000}"/>
    <cellStyle name="Normal 2 35 14" xfId="675" xr:uid="{00000000-0005-0000-0000-00009A020000}"/>
    <cellStyle name="Normal 2 35 15" xfId="676" xr:uid="{00000000-0005-0000-0000-00009B020000}"/>
    <cellStyle name="Normal 2 35 16" xfId="677" xr:uid="{00000000-0005-0000-0000-00009C020000}"/>
    <cellStyle name="Normal 2 35 17" xfId="678" xr:uid="{00000000-0005-0000-0000-00009D020000}"/>
    <cellStyle name="Normal 2 35 18" xfId="679" xr:uid="{00000000-0005-0000-0000-00009E020000}"/>
    <cellStyle name="Normal 2 35 19" xfId="680" xr:uid="{00000000-0005-0000-0000-00009F020000}"/>
    <cellStyle name="Normal 2 35 2" xfId="681" xr:uid="{00000000-0005-0000-0000-0000A0020000}"/>
    <cellStyle name="Normal 2 35 20" xfId="682" xr:uid="{00000000-0005-0000-0000-0000A1020000}"/>
    <cellStyle name="Normal 2 35 21" xfId="683" xr:uid="{00000000-0005-0000-0000-0000A2020000}"/>
    <cellStyle name="Normal 2 35 22" xfId="684" xr:uid="{00000000-0005-0000-0000-0000A3020000}"/>
    <cellStyle name="Normal 2 35 23" xfId="685" xr:uid="{00000000-0005-0000-0000-0000A4020000}"/>
    <cellStyle name="Normal 2 35 3" xfId="686" xr:uid="{00000000-0005-0000-0000-0000A5020000}"/>
    <cellStyle name="Normal 2 35 4" xfId="687" xr:uid="{00000000-0005-0000-0000-0000A6020000}"/>
    <cellStyle name="Normal 2 35 5" xfId="688" xr:uid="{00000000-0005-0000-0000-0000A7020000}"/>
    <cellStyle name="Normal 2 35 6" xfId="689" xr:uid="{00000000-0005-0000-0000-0000A8020000}"/>
    <cellStyle name="Normal 2 35 7" xfId="690" xr:uid="{00000000-0005-0000-0000-0000A9020000}"/>
    <cellStyle name="Normal 2 35 8" xfId="691" xr:uid="{00000000-0005-0000-0000-0000AA020000}"/>
    <cellStyle name="Normal 2 35 9" xfId="692" xr:uid="{00000000-0005-0000-0000-0000AB020000}"/>
    <cellStyle name="Normal 2 36" xfId="693" xr:uid="{00000000-0005-0000-0000-0000AC020000}"/>
    <cellStyle name="Normal 2 36 10" xfId="694" xr:uid="{00000000-0005-0000-0000-0000AD020000}"/>
    <cellStyle name="Normal 2 36 11" xfId="695" xr:uid="{00000000-0005-0000-0000-0000AE020000}"/>
    <cellStyle name="Normal 2 36 12" xfId="696" xr:uid="{00000000-0005-0000-0000-0000AF020000}"/>
    <cellStyle name="Normal 2 36 13" xfId="697" xr:uid="{00000000-0005-0000-0000-0000B0020000}"/>
    <cellStyle name="Normal 2 36 14" xfId="698" xr:uid="{00000000-0005-0000-0000-0000B1020000}"/>
    <cellStyle name="Normal 2 36 15" xfId="699" xr:uid="{00000000-0005-0000-0000-0000B2020000}"/>
    <cellStyle name="Normal 2 36 16" xfId="700" xr:uid="{00000000-0005-0000-0000-0000B3020000}"/>
    <cellStyle name="Normal 2 36 17" xfId="701" xr:uid="{00000000-0005-0000-0000-0000B4020000}"/>
    <cellStyle name="Normal 2 36 18" xfId="702" xr:uid="{00000000-0005-0000-0000-0000B5020000}"/>
    <cellStyle name="Normal 2 36 19" xfId="703" xr:uid="{00000000-0005-0000-0000-0000B6020000}"/>
    <cellStyle name="Normal 2 36 2" xfId="704" xr:uid="{00000000-0005-0000-0000-0000B7020000}"/>
    <cellStyle name="Normal 2 36 20" xfId="705" xr:uid="{00000000-0005-0000-0000-0000B8020000}"/>
    <cellStyle name="Normal 2 36 21" xfId="706" xr:uid="{00000000-0005-0000-0000-0000B9020000}"/>
    <cellStyle name="Normal 2 36 22" xfId="707" xr:uid="{00000000-0005-0000-0000-0000BA020000}"/>
    <cellStyle name="Normal 2 36 23" xfId="708" xr:uid="{00000000-0005-0000-0000-0000BB020000}"/>
    <cellStyle name="Normal 2 36 3" xfId="709" xr:uid="{00000000-0005-0000-0000-0000BC020000}"/>
    <cellStyle name="Normal 2 36 4" xfId="710" xr:uid="{00000000-0005-0000-0000-0000BD020000}"/>
    <cellStyle name="Normal 2 36 5" xfId="711" xr:uid="{00000000-0005-0000-0000-0000BE020000}"/>
    <cellStyle name="Normal 2 36 6" xfId="712" xr:uid="{00000000-0005-0000-0000-0000BF020000}"/>
    <cellStyle name="Normal 2 36 7" xfId="713" xr:uid="{00000000-0005-0000-0000-0000C0020000}"/>
    <cellStyle name="Normal 2 36 8" xfId="714" xr:uid="{00000000-0005-0000-0000-0000C1020000}"/>
    <cellStyle name="Normal 2 36 9" xfId="715" xr:uid="{00000000-0005-0000-0000-0000C2020000}"/>
    <cellStyle name="Normal 2 37" xfId="716" xr:uid="{00000000-0005-0000-0000-0000C3020000}"/>
    <cellStyle name="Normal 2 37 10" xfId="717" xr:uid="{00000000-0005-0000-0000-0000C4020000}"/>
    <cellStyle name="Normal 2 37 11" xfId="718" xr:uid="{00000000-0005-0000-0000-0000C5020000}"/>
    <cellStyle name="Normal 2 37 12" xfId="719" xr:uid="{00000000-0005-0000-0000-0000C6020000}"/>
    <cellStyle name="Normal 2 37 13" xfId="720" xr:uid="{00000000-0005-0000-0000-0000C7020000}"/>
    <cellStyle name="Normal 2 37 14" xfId="721" xr:uid="{00000000-0005-0000-0000-0000C8020000}"/>
    <cellStyle name="Normal 2 37 15" xfId="722" xr:uid="{00000000-0005-0000-0000-0000C9020000}"/>
    <cellStyle name="Normal 2 37 16" xfId="723" xr:uid="{00000000-0005-0000-0000-0000CA020000}"/>
    <cellStyle name="Normal 2 37 17" xfId="724" xr:uid="{00000000-0005-0000-0000-0000CB020000}"/>
    <cellStyle name="Normal 2 37 18" xfId="725" xr:uid="{00000000-0005-0000-0000-0000CC020000}"/>
    <cellStyle name="Normal 2 37 19" xfId="726" xr:uid="{00000000-0005-0000-0000-0000CD020000}"/>
    <cellStyle name="Normal 2 37 2" xfId="727" xr:uid="{00000000-0005-0000-0000-0000CE020000}"/>
    <cellStyle name="Normal 2 37 20" xfId="728" xr:uid="{00000000-0005-0000-0000-0000CF020000}"/>
    <cellStyle name="Normal 2 37 21" xfId="729" xr:uid="{00000000-0005-0000-0000-0000D0020000}"/>
    <cellStyle name="Normal 2 37 22" xfId="730" xr:uid="{00000000-0005-0000-0000-0000D1020000}"/>
    <cellStyle name="Normal 2 37 23" xfId="731" xr:uid="{00000000-0005-0000-0000-0000D2020000}"/>
    <cellStyle name="Normal 2 37 3" xfId="732" xr:uid="{00000000-0005-0000-0000-0000D3020000}"/>
    <cellStyle name="Normal 2 37 4" xfId="733" xr:uid="{00000000-0005-0000-0000-0000D4020000}"/>
    <cellStyle name="Normal 2 37 5" xfId="734" xr:uid="{00000000-0005-0000-0000-0000D5020000}"/>
    <cellStyle name="Normal 2 37 6" xfId="735" xr:uid="{00000000-0005-0000-0000-0000D6020000}"/>
    <cellStyle name="Normal 2 37 7" xfId="736" xr:uid="{00000000-0005-0000-0000-0000D7020000}"/>
    <cellStyle name="Normal 2 37 8" xfId="737" xr:uid="{00000000-0005-0000-0000-0000D8020000}"/>
    <cellStyle name="Normal 2 37 9" xfId="738" xr:uid="{00000000-0005-0000-0000-0000D9020000}"/>
    <cellStyle name="Normal 2 38" xfId="739" xr:uid="{00000000-0005-0000-0000-0000DA020000}"/>
    <cellStyle name="Normal 2 38 10" xfId="740" xr:uid="{00000000-0005-0000-0000-0000DB020000}"/>
    <cellStyle name="Normal 2 38 11" xfId="741" xr:uid="{00000000-0005-0000-0000-0000DC020000}"/>
    <cellStyle name="Normal 2 38 12" xfId="742" xr:uid="{00000000-0005-0000-0000-0000DD020000}"/>
    <cellStyle name="Normal 2 38 13" xfId="743" xr:uid="{00000000-0005-0000-0000-0000DE020000}"/>
    <cellStyle name="Normal 2 38 14" xfId="744" xr:uid="{00000000-0005-0000-0000-0000DF020000}"/>
    <cellStyle name="Normal 2 38 15" xfId="745" xr:uid="{00000000-0005-0000-0000-0000E0020000}"/>
    <cellStyle name="Normal 2 38 16" xfId="746" xr:uid="{00000000-0005-0000-0000-0000E1020000}"/>
    <cellStyle name="Normal 2 38 17" xfId="747" xr:uid="{00000000-0005-0000-0000-0000E2020000}"/>
    <cellStyle name="Normal 2 38 18" xfId="748" xr:uid="{00000000-0005-0000-0000-0000E3020000}"/>
    <cellStyle name="Normal 2 38 19" xfId="749" xr:uid="{00000000-0005-0000-0000-0000E4020000}"/>
    <cellStyle name="Normal 2 38 2" xfId="750" xr:uid="{00000000-0005-0000-0000-0000E5020000}"/>
    <cellStyle name="Normal 2 38 20" xfId="751" xr:uid="{00000000-0005-0000-0000-0000E6020000}"/>
    <cellStyle name="Normal 2 38 21" xfId="752" xr:uid="{00000000-0005-0000-0000-0000E7020000}"/>
    <cellStyle name="Normal 2 38 22" xfId="753" xr:uid="{00000000-0005-0000-0000-0000E8020000}"/>
    <cellStyle name="Normal 2 38 23" xfId="754" xr:uid="{00000000-0005-0000-0000-0000E9020000}"/>
    <cellStyle name="Normal 2 38 3" xfId="755" xr:uid="{00000000-0005-0000-0000-0000EA020000}"/>
    <cellStyle name="Normal 2 38 4" xfId="756" xr:uid="{00000000-0005-0000-0000-0000EB020000}"/>
    <cellStyle name="Normal 2 38 5" xfId="757" xr:uid="{00000000-0005-0000-0000-0000EC020000}"/>
    <cellStyle name="Normal 2 38 6" xfId="758" xr:uid="{00000000-0005-0000-0000-0000ED020000}"/>
    <cellStyle name="Normal 2 38 7" xfId="759" xr:uid="{00000000-0005-0000-0000-0000EE020000}"/>
    <cellStyle name="Normal 2 38 8" xfId="760" xr:uid="{00000000-0005-0000-0000-0000EF020000}"/>
    <cellStyle name="Normal 2 38 9" xfId="761" xr:uid="{00000000-0005-0000-0000-0000F0020000}"/>
    <cellStyle name="Normal 2 39" xfId="762" xr:uid="{00000000-0005-0000-0000-0000F1020000}"/>
    <cellStyle name="Normal 2 39 10" xfId="763" xr:uid="{00000000-0005-0000-0000-0000F2020000}"/>
    <cellStyle name="Normal 2 39 11" xfId="764" xr:uid="{00000000-0005-0000-0000-0000F3020000}"/>
    <cellStyle name="Normal 2 39 12" xfId="765" xr:uid="{00000000-0005-0000-0000-0000F4020000}"/>
    <cellStyle name="Normal 2 39 13" xfId="766" xr:uid="{00000000-0005-0000-0000-0000F5020000}"/>
    <cellStyle name="Normal 2 39 14" xfId="767" xr:uid="{00000000-0005-0000-0000-0000F6020000}"/>
    <cellStyle name="Normal 2 39 15" xfId="768" xr:uid="{00000000-0005-0000-0000-0000F7020000}"/>
    <cellStyle name="Normal 2 39 16" xfId="769" xr:uid="{00000000-0005-0000-0000-0000F8020000}"/>
    <cellStyle name="Normal 2 39 17" xfId="770" xr:uid="{00000000-0005-0000-0000-0000F9020000}"/>
    <cellStyle name="Normal 2 39 18" xfId="771" xr:uid="{00000000-0005-0000-0000-0000FA020000}"/>
    <cellStyle name="Normal 2 39 19" xfId="772" xr:uid="{00000000-0005-0000-0000-0000FB020000}"/>
    <cellStyle name="Normal 2 39 2" xfId="773" xr:uid="{00000000-0005-0000-0000-0000FC020000}"/>
    <cellStyle name="Normal 2 39 20" xfId="774" xr:uid="{00000000-0005-0000-0000-0000FD020000}"/>
    <cellStyle name="Normal 2 39 21" xfId="775" xr:uid="{00000000-0005-0000-0000-0000FE020000}"/>
    <cellStyle name="Normal 2 39 22" xfId="776" xr:uid="{00000000-0005-0000-0000-0000FF020000}"/>
    <cellStyle name="Normal 2 39 23" xfId="777" xr:uid="{00000000-0005-0000-0000-000000030000}"/>
    <cellStyle name="Normal 2 39 3" xfId="778" xr:uid="{00000000-0005-0000-0000-000001030000}"/>
    <cellStyle name="Normal 2 39 4" xfId="779" xr:uid="{00000000-0005-0000-0000-000002030000}"/>
    <cellStyle name="Normal 2 39 5" xfId="780" xr:uid="{00000000-0005-0000-0000-000003030000}"/>
    <cellStyle name="Normal 2 39 6" xfId="781" xr:uid="{00000000-0005-0000-0000-000004030000}"/>
    <cellStyle name="Normal 2 39 7" xfId="782" xr:uid="{00000000-0005-0000-0000-000005030000}"/>
    <cellStyle name="Normal 2 39 8" xfId="783" xr:uid="{00000000-0005-0000-0000-000006030000}"/>
    <cellStyle name="Normal 2 39 9" xfId="784" xr:uid="{00000000-0005-0000-0000-000007030000}"/>
    <cellStyle name="Normal 2 4" xfId="785" xr:uid="{00000000-0005-0000-0000-000008030000}"/>
    <cellStyle name="Normal 2 4 2" xfId="2396" xr:uid="{00000000-0005-0000-0000-000011040000}"/>
    <cellStyle name="Normal 2 4 3" xfId="2397" xr:uid="{00000000-0005-0000-0000-000012040000}"/>
    <cellStyle name="Normal 2 40" xfId="786" xr:uid="{00000000-0005-0000-0000-000009030000}"/>
    <cellStyle name="Normal 2 41" xfId="787" xr:uid="{00000000-0005-0000-0000-00000A030000}"/>
    <cellStyle name="Normal 2 42" xfId="788" xr:uid="{00000000-0005-0000-0000-00000B030000}"/>
    <cellStyle name="Normal 2 43" xfId="789" xr:uid="{00000000-0005-0000-0000-00000C030000}"/>
    <cellStyle name="Normal 2 44" xfId="790" xr:uid="{00000000-0005-0000-0000-00000D030000}"/>
    <cellStyle name="Normal 2 45" xfId="791" xr:uid="{00000000-0005-0000-0000-00000E030000}"/>
    <cellStyle name="Normal 2 46" xfId="792" xr:uid="{00000000-0005-0000-0000-00000F030000}"/>
    <cellStyle name="Normal 2 47" xfId="793" xr:uid="{00000000-0005-0000-0000-000010030000}"/>
    <cellStyle name="Normal 2 48" xfId="794" xr:uid="{00000000-0005-0000-0000-000011030000}"/>
    <cellStyle name="Normal 2 49" xfId="795" xr:uid="{00000000-0005-0000-0000-000012030000}"/>
    <cellStyle name="Normal 2 5" xfId="796" xr:uid="{00000000-0005-0000-0000-000013030000}"/>
    <cellStyle name="Normal 2 5 10" xfId="797" xr:uid="{00000000-0005-0000-0000-000014030000}"/>
    <cellStyle name="Normal 2 5 11" xfId="798" xr:uid="{00000000-0005-0000-0000-000015030000}"/>
    <cellStyle name="Normal 2 5 12" xfId="799" xr:uid="{00000000-0005-0000-0000-000016030000}"/>
    <cellStyle name="Normal 2 5 13" xfId="800" xr:uid="{00000000-0005-0000-0000-000017030000}"/>
    <cellStyle name="Normal 2 5 14" xfId="801" xr:uid="{00000000-0005-0000-0000-000018030000}"/>
    <cellStyle name="Normal 2 5 15" xfId="802" xr:uid="{00000000-0005-0000-0000-000019030000}"/>
    <cellStyle name="Normal 2 5 16" xfId="803" xr:uid="{00000000-0005-0000-0000-00001A030000}"/>
    <cellStyle name="Normal 2 5 17" xfId="804" xr:uid="{00000000-0005-0000-0000-00001B030000}"/>
    <cellStyle name="Normal 2 5 18" xfId="805" xr:uid="{00000000-0005-0000-0000-00001C030000}"/>
    <cellStyle name="Normal 2 5 19" xfId="806" xr:uid="{00000000-0005-0000-0000-00001D030000}"/>
    <cellStyle name="Normal 2 5 2" xfId="807" xr:uid="{00000000-0005-0000-0000-00001E030000}"/>
    <cellStyle name="Normal 2 5 2 10" xfId="808" xr:uid="{00000000-0005-0000-0000-00001F030000}"/>
    <cellStyle name="Normal 2 5 2 11" xfId="809" xr:uid="{00000000-0005-0000-0000-000020030000}"/>
    <cellStyle name="Normal 2 5 2 12" xfId="810" xr:uid="{00000000-0005-0000-0000-000021030000}"/>
    <cellStyle name="Normal 2 5 2 13" xfId="811" xr:uid="{00000000-0005-0000-0000-000022030000}"/>
    <cellStyle name="Normal 2 5 2 14" xfId="812" xr:uid="{00000000-0005-0000-0000-000023030000}"/>
    <cellStyle name="Normal 2 5 2 15" xfId="813" xr:uid="{00000000-0005-0000-0000-000024030000}"/>
    <cellStyle name="Normal 2 5 2 16" xfId="814" xr:uid="{00000000-0005-0000-0000-000025030000}"/>
    <cellStyle name="Normal 2 5 2 17" xfId="815" xr:uid="{00000000-0005-0000-0000-000026030000}"/>
    <cellStyle name="Normal 2 5 2 18" xfId="816" xr:uid="{00000000-0005-0000-0000-000027030000}"/>
    <cellStyle name="Normal 2 5 2 19" xfId="817" xr:uid="{00000000-0005-0000-0000-000028030000}"/>
    <cellStyle name="Normal 2 5 2 2" xfId="818" xr:uid="{00000000-0005-0000-0000-000029030000}"/>
    <cellStyle name="Normal 2 5 2 2 10" xfId="819" xr:uid="{00000000-0005-0000-0000-00002A030000}"/>
    <cellStyle name="Normal 2 5 2 2 11" xfId="820" xr:uid="{00000000-0005-0000-0000-00002B030000}"/>
    <cellStyle name="Normal 2 5 2 2 12" xfId="821" xr:uid="{00000000-0005-0000-0000-00002C030000}"/>
    <cellStyle name="Normal 2 5 2 2 13" xfId="822" xr:uid="{00000000-0005-0000-0000-00002D030000}"/>
    <cellStyle name="Normal 2 5 2 2 14" xfId="823" xr:uid="{00000000-0005-0000-0000-00002E030000}"/>
    <cellStyle name="Normal 2 5 2 2 15" xfId="824" xr:uid="{00000000-0005-0000-0000-00002F030000}"/>
    <cellStyle name="Normal 2 5 2 2 16" xfId="825" xr:uid="{00000000-0005-0000-0000-000030030000}"/>
    <cellStyle name="Normal 2 5 2 2 17" xfId="826" xr:uid="{00000000-0005-0000-0000-000031030000}"/>
    <cellStyle name="Normal 2 5 2 2 18" xfId="827" xr:uid="{00000000-0005-0000-0000-000032030000}"/>
    <cellStyle name="Normal 2 5 2 2 19" xfId="828" xr:uid="{00000000-0005-0000-0000-000033030000}"/>
    <cellStyle name="Normal 2 5 2 2 2" xfId="829" xr:uid="{00000000-0005-0000-0000-000034030000}"/>
    <cellStyle name="Normal 2 5 2 2 20" xfId="830" xr:uid="{00000000-0005-0000-0000-000035030000}"/>
    <cellStyle name="Normal 2 5 2 2 21" xfId="831" xr:uid="{00000000-0005-0000-0000-000036030000}"/>
    <cellStyle name="Normal 2 5 2 2 22" xfId="832" xr:uid="{00000000-0005-0000-0000-000037030000}"/>
    <cellStyle name="Normal 2 5 2 2 23" xfId="833" xr:uid="{00000000-0005-0000-0000-000038030000}"/>
    <cellStyle name="Normal 2 5 2 2 24" xfId="834" xr:uid="{00000000-0005-0000-0000-000039030000}"/>
    <cellStyle name="Normal 2 5 2 2 25" xfId="835" xr:uid="{00000000-0005-0000-0000-00003A030000}"/>
    <cellStyle name="Normal 2 5 2 2 26" xfId="836" xr:uid="{00000000-0005-0000-0000-00003B030000}"/>
    <cellStyle name="Normal 2 5 2 2 27" xfId="837" xr:uid="{00000000-0005-0000-0000-00003C030000}"/>
    <cellStyle name="Normal 2 5 2 2 28" xfId="838" xr:uid="{00000000-0005-0000-0000-00003D030000}"/>
    <cellStyle name="Normal 2 5 2 2 29" xfId="839" xr:uid="{00000000-0005-0000-0000-00003E030000}"/>
    <cellStyle name="Normal 2 5 2 2 3" xfId="840" xr:uid="{00000000-0005-0000-0000-00003F030000}"/>
    <cellStyle name="Normal 2 5 2 2 30" xfId="841" xr:uid="{00000000-0005-0000-0000-000040030000}"/>
    <cellStyle name="Normal 2 5 2 2 31" xfId="842" xr:uid="{00000000-0005-0000-0000-000041030000}"/>
    <cellStyle name="Normal 2 5 2 2 32" xfId="843" xr:uid="{00000000-0005-0000-0000-000042030000}"/>
    <cellStyle name="Normal 2 5 2 2 33" xfId="844" xr:uid="{00000000-0005-0000-0000-000043030000}"/>
    <cellStyle name="Normal 2 5 2 2 34" xfId="845" xr:uid="{00000000-0005-0000-0000-000044030000}"/>
    <cellStyle name="Normal 2 5 2 2 35" xfId="846" xr:uid="{00000000-0005-0000-0000-000045030000}"/>
    <cellStyle name="Normal 2 5 2 2 36" xfId="847" xr:uid="{00000000-0005-0000-0000-000046030000}"/>
    <cellStyle name="Normal 2 5 2 2 37" xfId="848" xr:uid="{00000000-0005-0000-0000-000047030000}"/>
    <cellStyle name="Normal 2 5 2 2 38" xfId="849" xr:uid="{00000000-0005-0000-0000-000048030000}"/>
    <cellStyle name="Normal 2 5 2 2 39" xfId="850" xr:uid="{00000000-0005-0000-0000-000049030000}"/>
    <cellStyle name="Normal 2 5 2 2 4" xfId="851" xr:uid="{00000000-0005-0000-0000-00004A030000}"/>
    <cellStyle name="Normal 2 5 2 2 40" xfId="852" xr:uid="{00000000-0005-0000-0000-00004B030000}"/>
    <cellStyle name="Normal 2 5 2 2 41" xfId="853" xr:uid="{00000000-0005-0000-0000-00004C030000}"/>
    <cellStyle name="Normal 2 5 2 2 42" xfId="854" xr:uid="{00000000-0005-0000-0000-00004D030000}"/>
    <cellStyle name="Normal 2 5 2 2 43" xfId="855" xr:uid="{00000000-0005-0000-0000-00004E030000}"/>
    <cellStyle name="Normal 2 5 2 2 44" xfId="856" xr:uid="{00000000-0005-0000-0000-00004F030000}"/>
    <cellStyle name="Normal 2 5 2 2 45" xfId="857" xr:uid="{00000000-0005-0000-0000-000050030000}"/>
    <cellStyle name="Normal 2 5 2 2 46" xfId="858" xr:uid="{00000000-0005-0000-0000-000051030000}"/>
    <cellStyle name="Normal 2 5 2 2 47" xfId="859" xr:uid="{00000000-0005-0000-0000-000052030000}"/>
    <cellStyle name="Normal 2 5 2 2 48" xfId="860" xr:uid="{00000000-0005-0000-0000-000053030000}"/>
    <cellStyle name="Normal 2 5 2 2 49" xfId="861" xr:uid="{00000000-0005-0000-0000-000054030000}"/>
    <cellStyle name="Normal 2 5 2 2 5" xfId="862" xr:uid="{00000000-0005-0000-0000-000055030000}"/>
    <cellStyle name="Normal 2 5 2 2 50" xfId="863" xr:uid="{00000000-0005-0000-0000-000056030000}"/>
    <cellStyle name="Normal 2 5 2 2 51" xfId="864" xr:uid="{00000000-0005-0000-0000-000057030000}"/>
    <cellStyle name="Normal 2 5 2 2 52" xfId="865" xr:uid="{00000000-0005-0000-0000-000058030000}"/>
    <cellStyle name="Normal 2 5 2 2 53" xfId="866" xr:uid="{00000000-0005-0000-0000-000059030000}"/>
    <cellStyle name="Normal 2 5 2 2 54" xfId="867" xr:uid="{00000000-0005-0000-0000-00005A030000}"/>
    <cellStyle name="Normal 2 5 2 2 55" xfId="868" xr:uid="{00000000-0005-0000-0000-00005B030000}"/>
    <cellStyle name="Normal 2 5 2 2 6" xfId="869" xr:uid="{00000000-0005-0000-0000-00005C030000}"/>
    <cellStyle name="Normal 2 5 2 2 7" xfId="870" xr:uid="{00000000-0005-0000-0000-00005D030000}"/>
    <cellStyle name="Normal 2 5 2 2 8" xfId="871" xr:uid="{00000000-0005-0000-0000-00005E030000}"/>
    <cellStyle name="Normal 2 5 2 2 9" xfId="872" xr:uid="{00000000-0005-0000-0000-00005F030000}"/>
    <cellStyle name="Normal 2 5 2 20" xfId="873" xr:uid="{00000000-0005-0000-0000-000060030000}"/>
    <cellStyle name="Normal 2 5 2 21" xfId="874" xr:uid="{00000000-0005-0000-0000-000061030000}"/>
    <cellStyle name="Normal 2 5 2 22" xfId="875" xr:uid="{00000000-0005-0000-0000-000062030000}"/>
    <cellStyle name="Normal 2 5 2 23" xfId="876" xr:uid="{00000000-0005-0000-0000-000063030000}"/>
    <cellStyle name="Normal 2 5 2 24" xfId="877" xr:uid="{00000000-0005-0000-0000-000064030000}"/>
    <cellStyle name="Normal 2 5 2 25" xfId="878" xr:uid="{00000000-0005-0000-0000-000065030000}"/>
    <cellStyle name="Normal 2 5 2 26" xfId="879" xr:uid="{00000000-0005-0000-0000-000066030000}"/>
    <cellStyle name="Normal 2 5 2 27" xfId="880" xr:uid="{00000000-0005-0000-0000-000067030000}"/>
    <cellStyle name="Normal 2 5 2 28" xfId="881" xr:uid="{00000000-0005-0000-0000-000068030000}"/>
    <cellStyle name="Normal 2 5 2 29" xfId="882" xr:uid="{00000000-0005-0000-0000-000069030000}"/>
    <cellStyle name="Normal 2 5 2 3" xfId="883" xr:uid="{00000000-0005-0000-0000-00006A030000}"/>
    <cellStyle name="Normal 2 5 2 30" xfId="884" xr:uid="{00000000-0005-0000-0000-00006B030000}"/>
    <cellStyle name="Normal 2 5 2 31" xfId="885" xr:uid="{00000000-0005-0000-0000-00006C030000}"/>
    <cellStyle name="Normal 2 5 2 32" xfId="886" xr:uid="{00000000-0005-0000-0000-00006D030000}"/>
    <cellStyle name="Normal 2 5 2 33" xfId="887" xr:uid="{00000000-0005-0000-0000-00006E030000}"/>
    <cellStyle name="Normal 2 5 2 4" xfId="888" xr:uid="{00000000-0005-0000-0000-00006F030000}"/>
    <cellStyle name="Normal 2 5 2 5" xfId="889" xr:uid="{00000000-0005-0000-0000-000070030000}"/>
    <cellStyle name="Normal 2 5 2 6" xfId="890" xr:uid="{00000000-0005-0000-0000-000071030000}"/>
    <cellStyle name="Normal 2 5 2 7" xfId="891" xr:uid="{00000000-0005-0000-0000-000072030000}"/>
    <cellStyle name="Normal 2 5 2 8" xfId="892" xr:uid="{00000000-0005-0000-0000-000073030000}"/>
    <cellStyle name="Normal 2 5 2 9" xfId="893" xr:uid="{00000000-0005-0000-0000-000074030000}"/>
    <cellStyle name="Normal 2 5 20" xfId="894" xr:uid="{00000000-0005-0000-0000-000075030000}"/>
    <cellStyle name="Normal 2 5 21" xfId="895" xr:uid="{00000000-0005-0000-0000-000076030000}"/>
    <cellStyle name="Normal 2 5 22" xfId="896" xr:uid="{00000000-0005-0000-0000-000077030000}"/>
    <cellStyle name="Normal 2 5 23" xfId="897" xr:uid="{00000000-0005-0000-0000-000078030000}"/>
    <cellStyle name="Normal 2 5 24" xfId="898" xr:uid="{00000000-0005-0000-0000-000079030000}"/>
    <cellStyle name="Normal 2 5 25" xfId="899" xr:uid="{00000000-0005-0000-0000-00007A030000}"/>
    <cellStyle name="Normal 2 5 26" xfId="900" xr:uid="{00000000-0005-0000-0000-00007B030000}"/>
    <cellStyle name="Normal 2 5 27" xfId="901" xr:uid="{00000000-0005-0000-0000-00007C030000}"/>
    <cellStyle name="Normal 2 5 28" xfId="902" xr:uid="{00000000-0005-0000-0000-00007D030000}"/>
    <cellStyle name="Normal 2 5 29" xfId="903" xr:uid="{00000000-0005-0000-0000-00007E030000}"/>
    <cellStyle name="Normal 2 5 3" xfId="904" xr:uid="{00000000-0005-0000-0000-00007F030000}"/>
    <cellStyle name="Normal 2 5 30" xfId="905" xr:uid="{00000000-0005-0000-0000-000080030000}"/>
    <cellStyle name="Normal 2 5 31" xfId="906" xr:uid="{00000000-0005-0000-0000-000081030000}"/>
    <cellStyle name="Normal 2 5 32" xfId="907" xr:uid="{00000000-0005-0000-0000-000082030000}"/>
    <cellStyle name="Normal 2 5 33" xfId="908" xr:uid="{00000000-0005-0000-0000-000083030000}"/>
    <cellStyle name="Normal 2 5 34" xfId="909" xr:uid="{00000000-0005-0000-0000-000084030000}"/>
    <cellStyle name="Normal 2 5 35" xfId="910" xr:uid="{00000000-0005-0000-0000-000085030000}"/>
    <cellStyle name="Normal 2 5 36" xfId="911" xr:uid="{00000000-0005-0000-0000-000086030000}"/>
    <cellStyle name="Normal 2 5 37" xfId="912" xr:uid="{00000000-0005-0000-0000-000087030000}"/>
    <cellStyle name="Normal 2 5 38" xfId="913" xr:uid="{00000000-0005-0000-0000-000088030000}"/>
    <cellStyle name="Normal 2 5 39" xfId="914" xr:uid="{00000000-0005-0000-0000-000089030000}"/>
    <cellStyle name="Normal 2 5 4" xfId="915" xr:uid="{00000000-0005-0000-0000-00008A030000}"/>
    <cellStyle name="Normal 2 5 40" xfId="916" xr:uid="{00000000-0005-0000-0000-00008B030000}"/>
    <cellStyle name="Normal 2 5 41" xfId="917" xr:uid="{00000000-0005-0000-0000-00008C030000}"/>
    <cellStyle name="Normal 2 5 42" xfId="918" xr:uid="{00000000-0005-0000-0000-00008D030000}"/>
    <cellStyle name="Normal 2 5 43" xfId="919" xr:uid="{00000000-0005-0000-0000-00008E030000}"/>
    <cellStyle name="Normal 2 5 44" xfId="920" xr:uid="{00000000-0005-0000-0000-00008F030000}"/>
    <cellStyle name="Normal 2 5 45" xfId="921" xr:uid="{00000000-0005-0000-0000-000090030000}"/>
    <cellStyle name="Normal 2 5 46" xfId="922" xr:uid="{00000000-0005-0000-0000-000091030000}"/>
    <cellStyle name="Normal 2 5 47" xfId="923" xr:uid="{00000000-0005-0000-0000-000092030000}"/>
    <cellStyle name="Normal 2 5 48" xfId="924" xr:uid="{00000000-0005-0000-0000-000093030000}"/>
    <cellStyle name="Normal 2 5 49" xfId="925" xr:uid="{00000000-0005-0000-0000-000094030000}"/>
    <cellStyle name="Normal 2 5 5" xfId="926" xr:uid="{00000000-0005-0000-0000-000095030000}"/>
    <cellStyle name="Normal 2 5 50" xfId="927" xr:uid="{00000000-0005-0000-0000-000096030000}"/>
    <cellStyle name="Normal 2 5 51" xfId="928" xr:uid="{00000000-0005-0000-0000-000097030000}"/>
    <cellStyle name="Normal 2 5 52" xfId="929" xr:uid="{00000000-0005-0000-0000-000098030000}"/>
    <cellStyle name="Normal 2 5 53" xfId="930" xr:uid="{00000000-0005-0000-0000-000099030000}"/>
    <cellStyle name="Normal 2 5 54" xfId="931" xr:uid="{00000000-0005-0000-0000-00009A030000}"/>
    <cellStyle name="Normal 2 5 55" xfId="932" xr:uid="{00000000-0005-0000-0000-00009B030000}"/>
    <cellStyle name="Normal 2 5 56" xfId="933" xr:uid="{00000000-0005-0000-0000-00009C030000}"/>
    <cellStyle name="Normal 2 5 57" xfId="934" xr:uid="{00000000-0005-0000-0000-00009D030000}"/>
    <cellStyle name="Normal 2 5 58" xfId="935" xr:uid="{00000000-0005-0000-0000-00009E030000}"/>
    <cellStyle name="Normal 2 5 59" xfId="936" xr:uid="{00000000-0005-0000-0000-00009F030000}"/>
    <cellStyle name="Normal 2 5 6" xfId="937" xr:uid="{00000000-0005-0000-0000-0000A0030000}"/>
    <cellStyle name="Normal 2 5 60" xfId="938" xr:uid="{00000000-0005-0000-0000-0000A1030000}"/>
    <cellStyle name="Normal 2 5 61" xfId="939" xr:uid="{00000000-0005-0000-0000-0000A2030000}"/>
    <cellStyle name="Normal 2 5 62" xfId="940" xr:uid="{00000000-0005-0000-0000-0000A3030000}"/>
    <cellStyle name="Normal 2 5 63" xfId="941" xr:uid="{00000000-0005-0000-0000-0000A4030000}"/>
    <cellStyle name="Normal 2 5 64" xfId="942" xr:uid="{00000000-0005-0000-0000-0000A5030000}"/>
    <cellStyle name="Normal 2 5 65" xfId="943" xr:uid="{00000000-0005-0000-0000-0000A6030000}"/>
    <cellStyle name="Normal 2 5 66" xfId="944" xr:uid="{00000000-0005-0000-0000-0000A7030000}"/>
    <cellStyle name="Normal 2 5 67" xfId="945" xr:uid="{00000000-0005-0000-0000-0000A8030000}"/>
    <cellStyle name="Normal 2 5 68" xfId="946" xr:uid="{00000000-0005-0000-0000-0000A9030000}"/>
    <cellStyle name="Normal 2 5 69" xfId="947" xr:uid="{00000000-0005-0000-0000-0000AA030000}"/>
    <cellStyle name="Normal 2 5 7" xfId="948" xr:uid="{00000000-0005-0000-0000-0000AB030000}"/>
    <cellStyle name="Normal 2 5 70" xfId="949" xr:uid="{00000000-0005-0000-0000-0000AC030000}"/>
    <cellStyle name="Normal 2 5 71" xfId="950" xr:uid="{00000000-0005-0000-0000-0000AD030000}"/>
    <cellStyle name="Normal 2 5 72" xfId="951" xr:uid="{00000000-0005-0000-0000-0000AE030000}"/>
    <cellStyle name="Normal 2 5 73" xfId="952" xr:uid="{00000000-0005-0000-0000-0000AF030000}"/>
    <cellStyle name="Normal 2 5 74" xfId="953" xr:uid="{00000000-0005-0000-0000-0000B0030000}"/>
    <cellStyle name="Normal 2 5 75" xfId="954" xr:uid="{00000000-0005-0000-0000-0000B1030000}"/>
    <cellStyle name="Normal 2 5 76" xfId="955" xr:uid="{00000000-0005-0000-0000-0000B2030000}"/>
    <cellStyle name="Normal 2 5 77" xfId="956" xr:uid="{00000000-0005-0000-0000-0000B3030000}"/>
    <cellStyle name="Normal 2 5 78" xfId="957" xr:uid="{00000000-0005-0000-0000-0000B4030000}"/>
    <cellStyle name="Normal 2 5 79" xfId="958" xr:uid="{00000000-0005-0000-0000-0000B5030000}"/>
    <cellStyle name="Normal 2 5 8" xfId="959" xr:uid="{00000000-0005-0000-0000-0000B6030000}"/>
    <cellStyle name="Normal 2 5 80" xfId="960" xr:uid="{00000000-0005-0000-0000-0000B7030000}"/>
    <cellStyle name="Normal 2 5 81" xfId="961" xr:uid="{00000000-0005-0000-0000-0000B8030000}"/>
    <cellStyle name="Normal 2 5 82" xfId="962" xr:uid="{00000000-0005-0000-0000-0000B9030000}"/>
    <cellStyle name="Normal 2 5 83" xfId="963" xr:uid="{00000000-0005-0000-0000-0000BA030000}"/>
    <cellStyle name="Normal 2 5 84" xfId="964" xr:uid="{00000000-0005-0000-0000-0000BB030000}"/>
    <cellStyle name="Normal 2 5 85" xfId="965" xr:uid="{00000000-0005-0000-0000-0000BC030000}"/>
    <cellStyle name="Normal 2 5 86" xfId="966" xr:uid="{00000000-0005-0000-0000-0000BD030000}"/>
    <cellStyle name="Normal 2 5 87" xfId="967" xr:uid="{00000000-0005-0000-0000-0000BE030000}"/>
    <cellStyle name="Normal 2 5 88" xfId="2398" xr:uid="{00000000-0005-0000-0000-0000C9040000}"/>
    <cellStyle name="Normal 2 5 9" xfId="968" xr:uid="{00000000-0005-0000-0000-0000BF030000}"/>
    <cellStyle name="Normal 2 5_DEER 032008 Cost Summary Delivery - Rev 4 (2)" xfId="969" xr:uid="{00000000-0005-0000-0000-0000C0030000}"/>
    <cellStyle name="Normal 2 50" xfId="970" xr:uid="{00000000-0005-0000-0000-0000C1030000}"/>
    <cellStyle name="Normal 2 51" xfId="971" xr:uid="{00000000-0005-0000-0000-0000C2030000}"/>
    <cellStyle name="Normal 2 52" xfId="972" xr:uid="{00000000-0005-0000-0000-0000C3030000}"/>
    <cellStyle name="Normal 2 53" xfId="973" xr:uid="{00000000-0005-0000-0000-0000C4030000}"/>
    <cellStyle name="Normal 2 54" xfId="974" xr:uid="{00000000-0005-0000-0000-0000C5030000}"/>
    <cellStyle name="Normal 2 55" xfId="975" xr:uid="{00000000-0005-0000-0000-0000C6030000}"/>
    <cellStyle name="Normal 2 56" xfId="976" xr:uid="{00000000-0005-0000-0000-0000C7030000}"/>
    <cellStyle name="Normal 2 57" xfId="977" xr:uid="{00000000-0005-0000-0000-0000C8030000}"/>
    <cellStyle name="Normal 2 58" xfId="978" xr:uid="{00000000-0005-0000-0000-0000C9030000}"/>
    <cellStyle name="Normal 2 59" xfId="979" xr:uid="{00000000-0005-0000-0000-0000CA030000}"/>
    <cellStyle name="Normal 2 6" xfId="980" xr:uid="{00000000-0005-0000-0000-0000CB030000}"/>
    <cellStyle name="Normal 2 6 2" xfId="2399" xr:uid="{00000000-0005-0000-0000-0000D7040000}"/>
    <cellStyle name="Normal 2 60" xfId="981" xr:uid="{00000000-0005-0000-0000-0000CC030000}"/>
    <cellStyle name="Normal 2 61" xfId="982" xr:uid="{00000000-0005-0000-0000-0000CD030000}"/>
    <cellStyle name="Normal 2 62" xfId="983" xr:uid="{00000000-0005-0000-0000-0000CE030000}"/>
    <cellStyle name="Normal 2 63" xfId="984" xr:uid="{00000000-0005-0000-0000-0000CF030000}"/>
    <cellStyle name="Normal 2 64" xfId="985" xr:uid="{00000000-0005-0000-0000-0000D0030000}"/>
    <cellStyle name="Normal 2 65" xfId="986" xr:uid="{00000000-0005-0000-0000-0000D1030000}"/>
    <cellStyle name="Normal 2 66" xfId="987" xr:uid="{00000000-0005-0000-0000-0000D2030000}"/>
    <cellStyle name="Normal 2 67" xfId="988" xr:uid="{00000000-0005-0000-0000-0000D3030000}"/>
    <cellStyle name="Normal 2 68" xfId="989" xr:uid="{00000000-0005-0000-0000-0000D4030000}"/>
    <cellStyle name="Normal 2 69" xfId="990" xr:uid="{00000000-0005-0000-0000-0000D5030000}"/>
    <cellStyle name="Normal 2 7" xfId="991" xr:uid="{00000000-0005-0000-0000-0000D6030000}"/>
    <cellStyle name="Normal 2 70" xfId="992" xr:uid="{00000000-0005-0000-0000-0000D7030000}"/>
    <cellStyle name="Normal 2 71" xfId="993" xr:uid="{00000000-0005-0000-0000-0000D8030000}"/>
    <cellStyle name="Normal 2 72" xfId="994" xr:uid="{00000000-0005-0000-0000-0000D9030000}"/>
    <cellStyle name="Normal 2 73" xfId="995" xr:uid="{00000000-0005-0000-0000-0000DA030000}"/>
    <cellStyle name="Normal 2 74" xfId="996" xr:uid="{00000000-0005-0000-0000-0000DB030000}"/>
    <cellStyle name="Normal 2 75" xfId="997" xr:uid="{00000000-0005-0000-0000-0000DC030000}"/>
    <cellStyle name="Normal 2 76" xfId="998" xr:uid="{00000000-0005-0000-0000-0000DD030000}"/>
    <cellStyle name="Normal 2 77" xfId="999" xr:uid="{00000000-0005-0000-0000-0000DE030000}"/>
    <cellStyle name="Normal 2 78" xfId="1000" xr:uid="{00000000-0005-0000-0000-0000DF030000}"/>
    <cellStyle name="Normal 2 79" xfId="1001" xr:uid="{00000000-0005-0000-0000-0000E0030000}"/>
    <cellStyle name="Normal 2 8" xfId="1002" xr:uid="{00000000-0005-0000-0000-0000E1030000}"/>
    <cellStyle name="Normal 2 8 10" xfId="1003" xr:uid="{00000000-0005-0000-0000-0000E2030000}"/>
    <cellStyle name="Normal 2 8 11" xfId="1004" xr:uid="{00000000-0005-0000-0000-0000E3030000}"/>
    <cellStyle name="Normal 2 8 12" xfId="1005" xr:uid="{00000000-0005-0000-0000-0000E4030000}"/>
    <cellStyle name="Normal 2 8 13" xfId="1006" xr:uid="{00000000-0005-0000-0000-0000E5030000}"/>
    <cellStyle name="Normal 2 8 14" xfId="1007" xr:uid="{00000000-0005-0000-0000-0000E6030000}"/>
    <cellStyle name="Normal 2 8 15" xfId="1008" xr:uid="{00000000-0005-0000-0000-0000E7030000}"/>
    <cellStyle name="Normal 2 8 16" xfId="1009" xr:uid="{00000000-0005-0000-0000-0000E8030000}"/>
    <cellStyle name="Normal 2 8 17" xfId="1010" xr:uid="{00000000-0005-0000-0000-0000E9030000}"/>
    <cellStyle name="Normal 2 8 18" xfId="1011" xr:uid="{00000000-0005-0000-0000-0000EA030000}"/>
    <cellStyle name="Normal 2 8 19" xfId="1012" xr:uid="{00000000-0005-0000-0000-0000EB030000}"/>
    <cellStyle name="Normal 2 8 2" xfId="1013" xr:uid="{00000000-0005-0000-0000-0000EC030000}"/>
    <cellStyle name="Normal 2 8 20" xfId="1014" xr:uid="{00000000-0005-0000-0000-0000ED030000}"/>
    <cellStyle name="Normal 2 8 21" xfId="1015" xr:uid="{00000000-0005-0000-0000-0000EE030000}"/>
    <cellStyle name="Normal 2 8 22" xfId="1016" xr:uid="{00000000-0005-0000-0000-0000EF030000}"/>
    <cellStyle name="Normal 2 8 23" xfId="1017" xr:uid="{00000000-0005-0000-0000-0000F0030000}"/>
    <cellStyle name="Normal 2 8 3" xfId="1018" xr:uid="{00000000-0005-0000-0000-0000F1030000}"/>
    <cellStyle name="Normal 2 8 4" xfId="1019" xr:uid="{00000000-0005-0000-0000-0000F2030000}"/>
    <cellStyle name="Normal 2 8 5" xfId="1020" xr:uid="{00000000-0005-0000-0000-0000F3030000}"/>
    <cellStyle name="Normal 2 8 6" xfId="1021" xr:uid="{00000000-0005-0000-0000-0000F4030000}"/>
    <cellStyle name="Normal 2 8 7" xfId="1022" xr:uid="{00000000-0005-0000-0000-0000F5030000}"/>
    <cellStyle name="Normal 2 8 8" xfId="1023" xr:uid="{00000000-0005-0000-0000-0000F6030000}"/>
    <cellStyle name="Normal 2 8 9" xfId="1024" xr:uid="{00000000-0005-0000-0000-0000F7030000}"/>
    <cellStyle name="Normal 2 80" xfId="1025" xr:uid="{00000000-0005-0000-0000-0000F8030000}"/>
    <cellStyle name="Normal 2 81" xfId="1026" xr:uid="{00000000-0005-0000-0000-0000F9030000}"/>
    <cellStyle name="Normal 2 82" xfId="1027" xr:uid="{00000000-0005-0000-0000-0000FA030000}"/>
    <cellStyle name="Normal 2 83" xfId="1028" xr:uid="{00000000-0005-0000-0000-0000FB030000}"/>
    <cellStyle name="Normal 2 84" xfId="1029" xr:uid="{00000000-0005-0000-0000-0000FC030000}"/>
    <cellStyle name="Normal 2 85" xfId="1030" xr:uid="{00000000-0005-0000-0000-0000FD030000}"/>
    <cellStyle name="Normal 2 86" xfId="1031" xr:uid="{00000000-0005-0000-0000-0000FE030000}"/>
    <cellStyle name="Normal 2 87" xfId="1032" xr:uid="{00000000-0005-0000-0000-0000FF030000}"/>
    <cellStyle name="Normal 2 88" xfId="1033" xr:uid="{00000000-0005-0000-0000-000000040000}"/>
    <cellStyle name="Normal 2 89" xfId="1034" xr:uid="{00000000-0005-0000-0000-000001040000}"/>
    <cellStyle name="Normal 2 9" xfId="1035" xr:uid="{00000000-0005-0000-0000-000002040000}"/>
    <cellStyle name="Normal 2 9 10" xfId="1036" xr:uid="{00000000-0005-0000-0000-000003040000}"/>
    <cellStyle name="Normal 2 9 11" xfId="1037" xr:uid="{00000000-0005-0000-0000-000004040000}"/>
    <cellStyle name="Normal 2 9 12" xfId="1038" xr:uid="{00000000-0005-0000-0000-000005040000}"/>
    <cellStyle name="Normal 2 9 13" xfId="1039" xr:uid="{00000000-0005-0000-0000-000006040000}"/>
    <cellStyle name="Normal 2 9 14" xfId="1040" xr:uid="{00000000-0005-0000-0000-000007040000}"/>
    <cellStyle name="Normal 2 9 15" xfId="1041" xr:uid="{00000000-0005-0000-0000-000008040000}"/>
    <cellStyle name="Normal 2 9 16" xfId="1042" xr:uid="{00000000-0005-0000-0000-000009040000}"/>
    <cellStyle name="Normal 2 9 17" xfId="1043" xr:uid="{00000000-0005-0000-0000-00000A040000}"/>
    <cellStyle name="Normal 2 9 18" xfId="1044" xr:uid="{00000000-0005-0000-0000-00000B040000}"/>
    <cellStyle name="Normal 2 9 19" xfId="1045" xr:uid="{00000000-0005-0000-0000-00000C040000}"/>
    <cellStyle name="Normal 2 9 2" xfId="1046" xr:uid="{00000000-0005-0000-0000-00000D040000}"/>
    <cellStyle name="Normal 2 9 20" xfId="1047" xr:uid="{00000000-0005-0000-0000-00000E040000}"/>
    <cellStyle name="Normal 2 9 21" xfId="1048" xr:uid="{00000000-0005-0000-0000-00000F040000}"/>
    <cellStyle name="Normal 2 9 22" xfId="1049" xr:uid="{00000000-0005-0000-0000-000010040000}"/>
    <cellStyle name="Normal 2 9 23" xfId="1050" xr:uid="{00000000-0005-0000-0000-000011040000}"/>
    <cellStyle name="Normal 2 9 3" xfId="1051" xr:uid="{00000000-0005-0000-0000-000012040000}"/>
    <cellStyle name="Normal 2 9 4" xfId="1052" xr:uid="{00000000-0005-0000-0000-000013040000}"/>
    <cellStyle name="Normal 2 9 5" xfId="1053" xr:uid="{00000000-0005-0000-0000-000014040000}"/>
    <cellStyle name="Normal 2 9 6" xfId="1054" xr:uid="{00000000-0005-0000-0000-000015040000}"/>
    <cellStyle name="Normal 2 9 7" xfId="1055" xr:uid="{00000000-0005-0000-0000-000016040000}"/>
    <cellStyle name="Normal 2 9 8" xfId="1056" xr:uid="{00000000-0005-0000-0000-000017040000}"/>
    <cellStyle name="Normal 2 9 9" xfId="1057" xr:uid="{00000000-0005-0000-0000-000018040000}"/>
    <cellStyle name="Normal 2 90" xfId="1058" xr:uid="{00000000-0005-0000-0000-000019040000}"/>
    <cellStyle name="Normal 2 91" xfId="1059" xr:uid="{00000000-0005-0000-0000-00001A040000}"/>
    <cellStyle name="Normal 2 92" xfId="1060" xr:uid="{00000000-0005-0000-0000-00001B040000}"/>
    <cellStyle name="Normal 2 93" xfId="1061" xr:uid="{00000000-0005-0000-0000-00001C040000}"/>
    <cellStyle name="Normal 2 94" xfId="54" xr:uid="{00000000-0005-0000-0000-00001D040000}"/>
    <cellStyle name="Normal 2 95" xfId="2086" xr:uid="{00000000-0005-0000-0000-00004C010000}"/>
    <cellStyle name="Normal 2_DEER 032008 Cost Summary Delivery - Rev 4 (2)" xfId="1062" xr:uid="{00000000-0005-0000-0000-00001E040000}"/>
    <cellStyle name="Normal 20" xfId="2400" xr:uid="{00000000-0005-0000-0000-00002B050000}"/>
    <cellStyle name="Normal 21" xfId="2401" xr:uid="{00000000-0005-0000-0000-00002C050000}"/>
    <cellStyle name="Normal 22" xfId="2402" xr:uid="{00000000-0005-0000-0000-00002D050000}"/>
    <cellStyle name="Normal 23" xfId="2403" xr:uid="{00000000-0005-0000-0000-00002E050000}"/>
    <cellStyle name="Normal 24" xfId="2404" xr:uid="{00000000-0005-0000-0000-00002F050000}"/>
    <cellStyle name="Normal 3" xfId="50" xr:uid="{00000000-0005-0000-0000-00001F040000}"/>
    <cellStyle name="Normal 3 10" xfId="1064" xr:uid="{00000000-0005-0000-0000-000020040000}"/>
    <cellStyle name="Normal 3 10 10" xfId="1065" xr:uid="{00000000-0005-0000-0000-000021040000}"/>
    <cellStyle name="Normal 3 10 11" xfId="1066" xr:uid="{00000000-0005-0000-0000-000022040000}"/>
    <cellStyle name="Normal 3 10 12" xfId="1067" xr:uid="{00000000-0005-0000-0000-000023040000}"/>
    <cellStyle name="Normal 3 10 13" xfId="1068" xr:uid="{00000000-0005-0000-0000-000024040000}"/>
    <cellStyle name="Normal 3 10 14" xfId="1069" xr:uid="{00000000-0005-0000-0000-000025040000}"/>
    <cellStyle name="Normal 3 10 15" xfId="1070" xr:uid="{00000000-0005-0000-0000-000026040000}"/>
    <cellStyle name="Normal 3 10 16" xfId="1071" xr:uid="{00000000-0005-0000-0000-000027040000}"/>
    <cellStyle name="Normal 3 10 17" xfId="1072" xr:uid="{00000000-0005-0000-0000-000028040000}"/>
    <cellStyle name="Normal 3 10 18" xfId="1073" xr:uid="{00000000-0005-0000-0000-000029040000}"/>
    <cellStyle name="Normal 3 10 19" xfId="1074" xr:uid="{00000000-0005-0000-0000-00002A040000}"/>
    <cellStyle name="Normal 3 10 2" xfId="1075" xr:uid="{00000000-0005-0000-0000-00002B040000}"/>
    <cellStyle name="Normal 3 10 20" xfId="1076" xr:uid="{00000000-0005-0000-0000-00002C040000}"/>
    <cellStyle name="Normal 3 10 21" xfId="1077" xr:uid="{00000000-0005-0000-0000-00002D040000}"/>
    <cellStyle name="Normal 3 10 22" xfId="1078" xr:uid="{00000000-0005-0000-0000-00002E040000}"/>
    <cellStyle name="Normal 3 10 23" xfId="1079" xr:uid="{00000000-0005-0000-0000-00002F040000}"/>
    <cellStyle name="Normal 3 10 3" xfId="1080" xr:uid="{00000000-0005-0000-0000-000030040000}"/>
    <cellStyle name="Normal 3 10 4" xfId="1081" xr:uid="{00000000-0005-0000-0000-000031040000}"/>
    <cellStyle name="Normal 3 10 5" xfId="1082" xr:uid="{00000000-0005-0000-0000-000032040000}"/>
    <cellStyle name="Normal 3 10 6" xfId="1083" xr:uid="{00000000-0005-0000-0000-000033040000}"/>
    <cellStyle name="Normal 3 10 7" xfId="1084" xr:uid="{00000000-0005-0000-0000-000034040000}"/>
    <cellStyle name="Normal 3 10 8" xfId="1085" xr:uid="{00000000-0005-0000-0000-000035040000}"/>
    <cellStyle name="Normal 3 10 9" xfId="1086" xr:uid="{00000000-0005-0000-0000-000036040000}"/>
    <cellStyle name="Normal 3 11" xfId="1087" xr:uid="{00000000-0005-0000-0000-000037040000}"/>
    <cellStyle name="Normal 3 11 10" xfId="1088" xr:uid="{00000000-0005-0000-0000-000038040000}"/>
    <cellStyle name="Normal 3 11 11" xfId="1089" xr:uid="{00000000-0005-0000-0000-000039040000}"/>
    <cellStyle name="Normal 3 11 12" xfId="1090" xr:uid="{00000000-0005-0000-0000-00003A040000}"/>
    <cellStyle name="Normal 3 11 13" xfId="1091" xr:uid="{00000000-0005-0000-0000-00003B040000}"/>
    <cellStyle name="Normal 3 11 14" xfId="1092" xr:uid="{00000000-0005-0000-0000-00003C040000}"/>
    <cellStyle name="Normal 3 11 15" xfId="1093" xr:uid="{00000000-0005-0000-0000-00003D040000}"/>
    <cellStyle name="Normal 3 11 16" xfId="1094" xr:uid="{00000000-0005-0000-0000-00003E040000}"/>
    <cellStyle name="Normal 3 11 17" xfId="1095" xr:uid="{00000000-0005-0000-0000-00003F040000}"/>
    <cellStyle name="Normal 3 11 18" xfId="1096" xr:uid="{00000000-0005-0000-0000-000040040000}"/>
    <cellStyle name="Normal 3 11 19" xfId="1097" xr:uid="{00000000-0005-0000-0000-000041040000}"/>
    <cellStyle name="Normal 3 11 2" xfId="1098" xr:uid="{00000000-0005-0000-0000-000042040000}"/>
    <cellStyle name="Normal 3 11 20" xfId="1099" xr:uid="{00000000-0005-0000-0000-000043040000}"/>
    <cellStyle name="Normal 3 11 21" xfId="1100" xr:uid="{00000000-0005-0000-0000-000044040000}"/>
    <cellStyle name="Normal 3 11 22" xfId="1101" xr:uid="{00000000-0005-0000-0000-000045040000}"/>
    <cellStyle name="Normal 3 11 23" xfId="1102" xr:uid="{00000000-0005-0000-0000-000046040000}"/>
    <cellStyle name="Normal 3 11 24" xfId="2405" xr:uid="{00000000-0005-0000-0000-000048050000}"/>
    <cellStyle name="Normal 3 11 3" xfId="1103" xr:uid="{00000000-0005-0000-0000-000047040000}"/>
    <cellStyle name="Normal 3 11 4" xfId="1104" xr:uid="{00000000-0005-0000-0000-000048040000}"/>
    <cellStyle name="Normal 3 11 5" xfId="1105" xr:uid="{00000000-0005-0000-0000-000049040000}"/>
    <cellStyle name="Normal 3 11 6" xfId="1106" xr:uid="{00000000-0005-0000-0000-00004A040000}"/>
    <cellStyle name="Normal 3 11 7" xfId="1107" xr:uid="{00000000-0005-0000-0000-00004B040000}"/>
    <cellStyle name="Normal 3 11 8" xfId="1108" xr:uid="{00000000-0005-0000-0000-00004C040000}"/>
    <cellStyle name="Normal 3 11 9" xfId="1109" xr:uid="{00000000-0005-0000-0000-00004D040000}"/>
    <cellStyle name="Normal 3 12" xfId="1110" xr:uid="{00000000-0005-0000-0000-00004E040000}"/>
    <cellStyle name="Normal 3 12 10" xfId="1111" xr:uid="{00000000-0005-0000-0000-00004F040000}"/>
    <cellStyle name="Normal 3 12 11" xfId="1112" xr:uid="{00000000-0005-0000-0000-000050040000}"/>
    <cellStyle name="Normal 3 12 12" xfId="1113" xr:uid="{00000000-0005-0000-0000-000051040000}"/>
    <cellStyle name="Normal 3 12 13" xfId="1114" xr:uid="{00000000-0005-0000-0000-000052040000}"/>
    <cellStyle name="Normal 3 12 14" xfId="1115" xr:uid="{00000000-0005-0000-0000-000053040000}"/>
    <cellStyle name="Normal 3 12 15" xfId="1116" xr:uid="{00000000-0005-0000-0000-000054040000}"/>
    <cellStyle name="Normal 3 12 16" xfId="1117" xr:uid="{00000000-0005-0000-0000-000055040000}"/>
    <cellStyle name="Normal 3 12 17" xfId="1118" xr:uid="{00000000-0005-0000-0000-000056040000}"/>
    <cellStyle name="Normal 3 12 18" xfId="1119" xr:uid="{00000000-0005-0000-0000-000057040000}"/>
    <cellStyle name="Normal 3 12 19" xfId="1120" xr:uid="{00000000-0005-0000-0000-000058040000}"/>
    <cellStyle name="Normal 3 12 2" xfId="1121" xr:uid="{00000000-0005-0000-0000-000059040000}"/>
    <cellStyle name="Normal 3 12 20" xfId="1122" xr:uid="{00000000-0005-0000-0000-00005A040000}"/>
    <cellStyle name="Normal 3 12 21" xfId="1123" xr:uid="{00000000-0005-0000-0000-00005B040000}"/>
    <cellStyle name="Normal 3 12 22" xfId="1124" xr:uid="{00000000-0005-0000-0000-00005C040000}"/>
    <cellStyle name="Normal 3 12 23" xfId="1125" xr:uid="{00000000-0005-0000-0000-00005D040000}"/>
    <cellStyle name="Normal 3 12 3" xfId="1126" xr:uid="{00000000-0005-0000-0000-00005E040000}"/>
    <cellStyle name="Normal 3 12 4" xfId="1127" xr:uid="{00000000-0005-0000-0000-00005F040000}"/>
    <cellStyle name="Normal 3 12 5" xfId="1128" xr:uid="{00000000-0005-0000-0000-000060040000}"/>
    <cellStyle name="Normal 3 12 6" xfId="1129" xr:uid="{00000000-0005-0000-0000-000061040000}"/>
    <cellStyle name="Normal 3 12 7" xfId="1130" xr:uid="{00000000-0005-0000-0000-000062040000}"/>
    <cellStyle name="Normal 3 12 8" xfId="1131" xr:uid="{00000000-0005-0000-0000-000063040000}"/>
    <cellStyle name="Normal 3 12 9" xfId="1132" xr:uid="{00000000-0005-0000-0000-000064040000}"/>
    <cellStyle name="Normal 3 13" xfId="1133" xr:uid="{00000000-0005-0000-0000-000065040000}"/>
    <cellStyle name="Normal 3 13 10" xfId="1134" xr:uid="{00000000-0005-0000-0000-000066040000}"/>
    <cellStyle name="Normal 3 13 11" xfId="1135" xr:uid="{00000000-0005-0000-0000-000067040000}"/>
    <cellStyle name="Normal 3 13 12" xfId="1136" xr:uid="{00000000-0005-0000-0000-000068040000}"/>
    <cellStyle name="Normal 3 13 13" xfId="1137" xr:uid="{00000000-0005-0000-0000-000069040000}"/>
    <cellStyle name="Normal 3 13 14" xfId="1138" xr:uid="{00000000-0005-0000-0000-00006A040000}"/>
    <cellStyle name="Normal 3 13 15" xfId="1139" xr:uid="{00000000-0005-0000-0000-00006B040000}"/>
    <cellStyle name="Normal 3 13 16" xfId="1140" xr:uid="{00000000-0005-0000-0000-00006C040000}"/>
    <cellStyle name="Normal 3 13 17" xfId="1141" xr:uid="{00000000-0005-0000-0000-00006D040000}"/>
    <cellStyle name="Normal 3 13 18" xfId="1142" xr:uid="{00000000-0005-0000-0000-00006E040000}"/>
    <cellStyle name="Normal 3 13 19" xfId="1143" xr:uid="{00000000-0005-0000-0000-00006F040000}"/>
    <cellStyle name="Normal 3 13 2" xfId="1144" xr:uid="{00000000-0005-0000-0000-000070040000}"/>
    <cellStyle name="Normal 3 13 20" xfId="1145" xr:uid="{00000000-0005-0000-0000-000071040000}"/>
    <cellStyle name="Normal 3 13 21" xfId="1146" xr:uid="{00000000-0005-0000-0000-000072040000}"/>
    <cellStyle name="Normal 3 13 22" xfId="1147" xr:uid="{00000000-0005-0000-0000-000073040000}"/>
    <cellStyle name="Normal 3 13 23" xfId="1148" xr:uid="{00000000-0005-0000-0000-000074040000}"/>
    <cellStyle name="Normal 3 13 3" xfId="1149" xr:uid="{00000000-0005-0000-0000-000075040000}"/>
    <cellStyle name="Normal 3 13 4" xfId="1150" xr:uid="{00000000-0005-0000-0000-000076040000}"/>
    <cellStyle name="Normal 3 13 5" xfId="1151" xr:uid="{00000000-0005-0000-0000-000077040000}"/>
    <cellStyle name="Normal 3 13 6" xfId="1152" xr:uid="{00000000-0005-0000-0000-000078040000}"/>
    <cellStyle name="Normal 3 13 7" xfId="1153" xr:uid="{00000000-0005-0000-0000-000079040000}"/>
    <cellStyle name="Normal 3 13 8" xfId="1154" xr:uid="{00000000-0005-0000-0000-00007A040000}"/>
    <cellStyle name="Normal 3 13 9" xfId="1155" xr:uid="{00000000-0005-0000-0000-00007B040000}"/>
    <cellStyle name="Normal 3 14" xfId="1156" xr:uid="{00000000-0005-0000-0000-00007C040000}"/>
    <cellStyle name="Normal 3 14 10" xfId="1157" xr:uid="{00000000-0005-0000-0000-00007D040000}"/>
    <cellStyle name="Normal 3 14 11" xfId="1158" xr:uid="{00000000-0005-0000-0000-00007E040000}"/>
    <cellStyle name="Normal 3 14 12" xfId="1159" xr:uid="{00000000-0005-0000-0000-00007F040000}"/>
    <cellStyle name="Normal 3 14 13" xfId="1160" xr:uid="{00000000-0005-0000-0000-000080040000}"/>
    <cellStyle name="Normal 3 14 14" xfId="1161" xr:uid="{00000000-0005-0000-0000-000081040000}"/>
    <cellStyle name="Normal 3 14 15" xfId="1162" xr:uid="{00000000-0005-0000-0000-000082040000}"/>
    <cellStyle name="Normal 3 14 16" xfId="1163" xr:uid="{00000000-0005-0000-0000-000083040000}"/>
    <cellStyle name="Normal 3 14 17" xfId="1164" xr:uid="{00000000-0005-0000-0000-000084040000}"/>
    <cellStyle name="Normal 3 14 18" xfId="1165" xr:uid="{00000000-0005-0000-0000-000085040000}"/>
    <cellStyle name="Normal 3 14 19" xfId="1166" xr:uid="{00000000-0005-0000-0000-000086040000}"/>
    <cellStyle name="Normal 3 14 2" xfId="1167" xr:uid="{00000000-0005-0000-0000-000087040000}"/>
    <cellStyle name="Normal 3 14 20" xfId="1168" xr:uid="{00000000-0005-0000-0000-000088040000}"/>
    <cellStyle name="Normal 3 14 21" xfId="1169" xr:uid="{00000000-0005-0000-0000-000089040000}"/>
    <cellStyle name="Normal 3 14 22" xfId="1170" xr:uid="{00000000-0005-0000-0000-00008A040000}"/>
    <cellStyle name="Normal 3 14 23" xfId="1171" xr:uid="{00000000-0005-0000-0000-00008B040000}"/>
    <cellStyle name="Normal 3 14 24" xfId="2406" xr:uid="{00000000-0005-0000-0000-00008D050000}"/>
    <cellStyle name="Normal 3 14 3" xfId="1172" xr:uid="{00000000-0005-0000-0000-00008C040000}"/>
    <cellStyle name="Normal 3 14 4" xfId="1173" xr:uid="{00000000-0005-0000-0000-00008D040000}"/>
    <cellStyle name="Normal 3 14 5" xfId="1174" xr:uid="{00000000-0005-0000-0000-00008E040000}"/>
    <cellStyle name="Normal 3 14 6" xfId="1175" xr:uid="{00000000-0005-0000-0000-00008F040000}"/>
    <cellStyle name="Normal 3 14 7" xfId="1176" xr:uid="{00000000-0005-0000-0000-000090040000}"/>
    <cellStyle name="Normal 3 14 8" xfId="1177" xr:uid="{00000000-0005-0000-0000-000091040000}"/>
    <cellStyle name="Normal 3 14 9" xfId="1178" xr:uid="{00000000-0005-0000-0000-000092040000}"/>
    <cellStyle name="Normal 3 15" xfId="1179" xr:uid="{00000000-0005-0000-0000-000093040000}"/>
    <cellStyle name="Normal 3 15 10" xfId="1180" xr:uid="{00000000-0005-0000-0000-000094040000}"/>
    <cellStyle name="Normal 3 15 11" xfId="1181" xr:uid="{00000000-0005-0000-0000-000095040000}"/>
    <cellStyle name="Normal 3 15 12" xfId="1182" xr:uid="{00000000-0005-0000-0000-000096040000}"/>
    <cellStyle name="Normal 3 15 13" xfId="1183" xr:uid="{00000000-0005-0000-0000-000097040000}"/>
    <cellStyle name="Normal 3 15 14" xfId="1184" xr:uid="{00000000-0005-0000-0000-000098040000}"/>
    <cellStyle name="Normal 3 15 15" xfId="1185" xr:uid="{00000000-0005-0000-0000-000099040000}"/>
    <cellStyle name="Normal 3 15 16" xfId="1186" xr:uid="{00000000-0005-0000-0000-00009A040000}"/>
    <cellStyle name="Normal 3 15 17" xfId="1187" xr:uid="{00000000-0005-0000-0000-00009B040000}"/>
    <cellStyle name="Normal 3 15 18" xfId="1188" xr:uid="{00000000-0005-0000-0000-00009C040000}"/>
    <cellStyle name="Normal 3 15 19" xfId="1189" xr:uid="{00000000-0005-0000-0000-00009D040000}"/>
    <cellStyle name="Normal 3 15 2" xfId="1190" xr:uid="{00000000-0005-0000-0000-00009E040000}"/>
    <cellStyle name="Normal 3 15 20" xfId="1191" xr:uid="{00000000-0005-0000-0000-00009F040000}"/>
    <cellStyle name="Normal 3 15 21" xfId="1192" xr:uid="{00000000-0005-0000-0000-0000A0040000}"/>
    <cellStyle name="Normal 3 15 22" xfId="1193" xr:uid="{00000000-0005-0000-0000-0000A1040000}"/>
    <cellStyle name="Normal 3 15 23" xfId="1194" xr:uid="{00000000-0005-0000-0000-0000A2040000}"/>
    <cellStyle name="Normal 3 15 3" xfId="1195" xr:uid="{00000000-0005-0000-0000-0000A3040000}"/>
    <cellStyle name="Normal 3 15 4" xfId="1196" xr:uid="{00000000-0005-0000-0000-0000A4040000}"/>
    <cellStyle name="Normal 3 15 5" xfId="1197" xr:uid="{00000000-0005-0000-0000-0000A5040000}"/>
    <cellStyle name="Normal 3 15 6" xfId="1198" xr:uid="{00000000-0005-0000-0000-0000A6040000}"/>
    <cellStyle name="Normal 3 15 7" xfId="1199" xr:uid="{00000000-0005-0000-0000-0000A7040000}"/>
    <cellStyle name="Normal 3 15 8" xfId="1200" xr:uid="{00000000-0005-0000-0000-0000A8040000}"/>
    <cellStyle name="Normal 3 15 9" xfId="1201" xr:uid="{00000000-0005-0000-0000-0000A9040000}"/>
    <cellStyle name="Normal 3 16" xfId="1202" xr:uid="{00000000-0005-0000-0000-0000AA040000}"/>
    <cellStyle name="Normal 3 16 10" xfId="1203" xr:uid="{00000000-0005-0000-0000-0000AB040000}"/>
    <cellStyle name="Normal 3 16 11" xfId="1204" xr:uid="{00000000-0005-0000-0000-0000AC040000}"/>
    <cellStyle name="Normal 3 16 12" xfId="1205" xr:uid="{00000000-0005-0000-0000-0000AD040000}"/>
    <cellStyle name="Normal 3 16 13" xfId="1206" xr:uid="{00000000-0005-0000-0000-0000AE040000}"/>
    <cellStyle name="Normal 3 16 14" xfId="1207" xr:uid="{00000000-0005-0000-0000-0000AF040000}"/>
    <cellStyle name="Normal 3 16 15" xfId="1208" xr:uid="{00000000-0005-0000-0000-0000B0040000}"/>
    <cellStyle name="Normal 3 16 16" xfId="1209" xr:uid="{00000000-0005-0000-0000-0000B1040000}"/>
    <cellStyle name="Normal 3 16 17" xfId="1210" xr:uid="{00000000-0005-0000-0000-0000B2040000}"/>
    <cellStyle name="Normal 3 16 18" xfId="1211" xr:uid="{00000000-0005-0000-0000-0000B3040000}"/>
    <cellStyle name="Normal 3 16 19" xfId="1212" xr:uid="{00000000-0005-0000-0000-0000B4040000}"/>
    <cellStyle name="Normal 3 16 2" xfId="1213" xr:uid="{00000000-0005-0000-0000-0000B5040000}"/>
    <cellStyle name="Normal 3 16 20" xfId="1214" xr:uid="{00000000-0005-0000-0000-0000B6040000}"/>
    <cellStyle name="Normal 3 16 21" xfId="1215" xr:uid="{00000000-0005-0000-0000-0000B7040000}"/>
    <cellStyle name="Normal 3 16 22" xfId="1216" xr:uid="{00000000-0005-0000-0000-0000B8040000}"/>
    <cellStyle name="Normal 3 16 23" xfId="1217" xr:uid="{00000000-0005-0000-0000-0000B9040000}"/>
    <cellStyle name="Normal 3 16 3" xfId="1218" xr:uid="{00000000-0005-0000-0000-0000BA040000}"/>
    <cellStyle name="Normal 3 16 4" xfId="1219" xr:uid="{00000000-0005-0000-0000-0000BB040000}"/>
    <cellStyle name="Normal 3 16 5" xfId="1220" xr:uid="{00000000-0005-0000-0000-0000BC040000}"/>
    <cellStyle name="Normal 3 16 6" xfId="1221" xr:uid="{00000000-0005-0000-0000-0000BD040000}"/>
    <cellStyle name="Normal 3 16 7" xfId="1222" xr:uid="{00000000-0005-0000-0000-0000BE040000}"/>
    <cellStyle name="Normal 3 16 8" xfId="1223" xr:uid="{00000000-0005-0000-0000-0000BF040000}"/>
    <cellStyle name="Normal 3 16 9" xfId="1224" xr:uid="{00000000-0005-0000-0000-0000C0040000}"/>
    <cellStyle name="Normal 3 17" xfId="1225" xr:uid="{00000000-0005-0000-0000-0000C1040000}"/>
    <cellStyle name="Normal 3 17 10" xfId="1226" xr:uid="{00000000-0005-0000-0000-0000C2040000}"/>
    <cellStyle name="Normal 3 17 11" xfId="1227" xr:uid="{00000000-0005-0000-0000-0000C3040000}"/>
    <cellStyle name="Normal 3 17 12" xfId="1228" xr:uid="{00000000-0005-0000-0000-0000C4040000}"/>
    <cellStyle name="Normal 3 17 13" xfId="1229" xr:uid="{00000000-0005-0000-0000-0000C5040000}"/>
    <cellStyle name="Normal 3 17 14" xfId="1230" xr:uid="{00000000-0005-0000-0000-0000C6040000}"/>
    <cellStyle name="Normal 3 17 15" xfId="1231" xr:uid="{00000000-0005-0000-0000-0000C7040000}"/>
    <cellStyle name="Normal 3 17 16" xfId="1232" xr:uid="{00000000-0005-0000-0000-0000C8040000}"/>
    <cellStyle name="Normal 3 17 17" xfId="1233" xr:uid="{00000000-0005-0000-0000-0000C9040000}"/>
    <cellStyle name="Normal 3 17 18" xfId="1234" xr:uid="{00000000-0005-0000-0000-0000CA040000}"/>
    <cellStyle name="Normal 3 17 19" xfId="1235" xr:uid="{00000000-0005-0000-0000-0000CB040000}"/>
    <cellStyle name="Normal 3 17 2" xfId="1236" xr:uid="{00000000-0005-0000-0000-0000CC040000}"/>
    <cellStyle name="Normal 3 17 20" xfId="1237" xr:uid="{00000000-0005-0000-0000-0000CD040000}"/>
    <cellStyle name="Normal 3 17 21" xfId="1238" xr:uid="{00000000-0005-0000-0000-0000CE040000}"/>
    <cellStyle name="Normal 3 17 22" xfId="1239" xr:uid="{00000000-0005-0000-0000-0000CF040000}"/>
    <cellStyle name="Normal 3 17 23" xfId="1240" xr:uid="{00000000-0005-0000-0000-0000D0040000}"/>
    <cellStyle name="Normal 3 17 3" xfId="1241" xr:uid="{00000000-0005-0000-0000-0000D1040000}"/>
    <cellStyle name="Normal 3 17 4" xfId="1242" xr:uid="{00000000-0005-0000-0000-0000D2040000}"/>
    <cellStyle name="Normal 3 17 5" xfId="1243" xr:uid="{00000000-0005-0000-0000-0000D3040000}"/>
    <cellStyle name="Normal 3 17 6" xfId="1244" xr:uid="{00000000-0005-0000-0000-0000D4040000}"/>
    <cellStyle name="Normal 3 17 7" xfId="1245" xr:uid="{00000000-0005-0000-0000-0000D5040000}"/>
    <cellStyle name="Normal 3 17 8" xfId="1246" xr:uid="{00000000-0005-0000-0000-0000D6040000}"/>
    <cellStyle name="Normal 3 17 9" xfId="1247" xr:uid="{00000000-0005-0000-0000-0000D7040000}"/>
    <cellStyle name="Normal 3 18" xfId="1248" xr:uid="{00000000-0005-0000-0000-0000D8040000}"/>
    <cellStyle name="Normal 3 18 10" xfId="1249" xr:uid="{00000000-0005-0000-0000-0000D9040000}"/>
    <cellStyle name="Normal 3 18 11" xfId="1250" xr:uid="{00000000-0005-0000-0000-0000DA040000}"/>
    <cellStyle name="Normal 3 18 12" xfId="1251" xr:uid="{00000000-0005-0000-0000-0000DB040000}"/>
    <cellStyle name="Normal 3 18 13" xfId="1252" xr:uid="{00000000-0005-0000-0000-0000DC040000}"/>
    <cellStyle name="Normal 3 18 14" xfId="1253" xr:uid="{00000000-0005-0000-0000-0000DD040000}"/>
    <cellStyle name="Normal 3 18 15" xfId="1254" xr:uid="{00000000-0005-0000-0000-0000DE040000}"/>
    <cellStyle name="Normal 3 18 16" xfId="1255" xr:uid="{00000000-0005-0000-0000-0000DF040000}"/>
    <cellStyle name="Normal 3 18 17" xfId="1256" xr:uid="{00000000-0005-0000-0000-0000E0040000}"/>
    <cellStyle name="Normal 3 18 18" xfId="1257" xr:uid="{00000000-0005-0000-0000-0000E1040000}"/>
    <cellStyle name="Normal 3 18 19" xfId="1258" xr:uid="{00000000-0005-0000-0000-0000E2040000}"/>
    <cellStyle name="Normal 3 18 2" xfId="1259" xr:uid="{00000000-0005-0000-0000-0000E3040000}"/>
    <cellStyle name="Normal 3 18 20" xfId="1260" xr:uid="{00000000-0005-0000-0000-0000E4040000}"/>
    <cellStyle name="Normal 3 18 21" xfId="1261" xr:uid="{00000000-0005-0000-0000-0000E5040000}"/>
    <cellStyle name="Normal 3 18 22" xfId="1262" xr:uid="{00000000-0005-0000-0000-0000E6040000}"/>
    <cellStyle name="Normal 3 18 23" xfId="1263" xr:uid="{00000000-0005-0000-0000-0000E7040000}"/>
    <cellStyle name="Normal 3 18 3" xfId="1264" xr:uid="{00000000-0005-0000-0000-0000E8040000}"/>
    <cellStyle name="Normal 3 18 4" xfId="1265" xr:uid="{00000000-0005-0000-0000-0000E9040000}"/>
    <cellStyle name="Normal 3 18 5" xfId="1266" xr:uid="{00000000-0005-0000-0000-0000EA040000}"/>
    <cellStyle name="Normal 3 18 6" xfId="1267" xr:uid="{00000000-0005-0000-0000-0000EB040000}"/>
    <cellStyle name="Normal 3 18 7" xfId="1268" xr:uid="{00000000-0005-0000-0000-0000EC040000}"/>
    <cellStyle name="Normal 3 18 8" xfId="1269" xr:uid="{00000000-0005-0000-0000-0000ED040000}"/>
    <cellStyle name="Normal 3 18 9" xfId="1270" xr:uid="{00000000-0005-0000-0000-0000EE040000}"/>
    <cellStyle name="Normal 3 19" xfId="1271" xr:uid="{00000000-0005-0000-0000-0000EF040000}"/>
    <cellStyle name="Normal 3 19 10" xfId="1272" xr:uid="{00000000-0005-0000-0000-0000F0040000}"/>
    <cellStyle name="Normal 3 19 11" xfId="1273" xr:uid="{00000000-0005-0000-0000-0000F1040000}"/>
    <cellStyle name="Normal 3 19 12" xfId="1274" xr:uid="{00000000-0005-0000-0000-0000F2040000}"/>
    <cellStyle name="Normal 3 19 13" xfId="1275" xr:uid="{00000000-0005-0000-0000-0000F3040000}"/>
    <cellStyle name="Normal 3 19 14" xfId="1276" xr:uid="{00000000-0005-0000-0000-0000F4040000}"/>
    <cellStyle name="Normal 3 19 15" xfId="1277" xr:uid="{00000000-0005-0000-0000-0000F5040000}"/>
    <cellStyle name="Normal 3 19 16" xfId="1278" xr:uid="{00000000-0005-0000-0000-0000F6040000}"/>
    <cellStyle name="Normal 3 19 17" xfId="1279" xr:uid="{00000000-0005-0000-0000-0000F7040000}"/>
    <cellStyle name="Normal 3 19 18" xfId="1280" xr:uid="{00000000-0005-0000-0000-0000F8040000}"/>
    <cellStyle name="Normal 3 19 19" xfId="1281" xr:uid="{00000000-0005-0000-0000-0000F9040000}"/>
    <cellStyle name="Normal 3 19 2" xfId="1282" xr:uid="{00000000-0005-0000-0000-0000FA040000}"/>
    <cellStyle name="Normal 3 19 20" xfId="1283" xr:uid="{00000000-0005-0000-0000-0000FB040000}"/>
    <cellStyle name="Normal 3 19 21" xfId="1284" xr:uid="{00000000-0005-0000-0000-0000FC040000}"/>
    <cellStyle name="Normal 3 19 22" xfId="1285" xr:uid="{00000000-0005-0000-0000-0000FD040000}"/>
    <cellStyle name="Normal 3 19 23" xfId="1286" xr:uid="{00000000-0005-0000-0000-0000FE040000}"/>
    <cellStyle name="Normal 3 19 3" xfId="1287" xr:uid="{00000000-0005-0000-0000-0000FF040000}"/>
    <cellStyle name="Normal 3 19 4" xfId="1288" xr:uid="{00000000-0005-0000-0000-000000050000}"/>
    <cellStyle name="Normal 3 19 5" xfId="1289" xr:uid="{00000000-0005-0000-0000-000001050000}"/>
    <cellStyle name="Normal 3 19 6" xfId="1290" xr:uid="{00000000-0005-0000-0000-000002050000}"/>
    <cellStyle name="Normal 3 19 7" xfId="1291" xr:uid="{00000000-0005-0000-0000-000003050000}"/>
    <cellStyle name="Normal 3 19 8" xfId="1292" xr:uid="{00000000-0005-0000-0000-000004050000}"/>
    <cellStyle name="Normal 3 19 9" xfId="1293" xr:uid="{00000000-0005-0000-0000-000005050000}"/>
    <cellStyle name="Normal 3 2" xfId="1294" xr:uid="{00000000-0005-0000-0000-000006050000}"/>
    <cellStyle name="Normal 3 2 10" xfId="1295" xr:uid="{00000000-0005-0000-0000-000007050000}"/>
    <cellStyle name="Normal 3 2 11" xfId="1296" xr:uid="{00000000-0005-0000-0000-000008050000}"/>
    <cellStyle name="Normal 3 2 12" xfId="1297" xr:uid="{00000000-0005-0000-0000-000009050000}"/>
    <cellStyle name="Normal 3 2 13" xfId="1298" xr:uid="{00000000-0005-0000-0000-00000A050000}"/>
    <cellStyle name="Normal 3 2 14" xfId="1299" xr:uid="{00000000-0005-0000-0000-00000B050000}"/>
    <cellStyle name="Normal 3 2 15" xfId="1300" xr:uid="{00000000-0005-0000-0000-00000C050000}"/>
    <cellStyle name="Normal 3 2 16" xfId="1301" xr:uid="{00000000-0005-0000-0000-00000D050000}"/>
    <cellStyle name="Normal 3 2 17" xfId="1302" xr:uid="{00000000-0005-0000-0000-00000E050000}"/>
    <cellStyle name="Normal 3 2 18" xfId="1303" xr:uid="{00000000-0005-0000-0000-00000F050000}"/>
    <cellStyle name="Normal 3 2 19" xfId="1304" xr:uid="{00000000-0005-0000-0000-000010050000}"/>
    <cellStyle name="Normal 3 2 2" xfId="1305" xr:uid="{00000000-0005-0000-0000-000011050000}"/>
    <cellStyle name="Normal 3 2 2 10" xfId="1306" xr:uid="{00000000-0005-0000-0000-000012050000}"/>
    <cellStyle name="Normal 3 2 2 11" xfId="1307" xr:uid="{00000000-0005-0000-0000-000013050000}"/>
    <cellStyle name="Normal 3 2 2 12" xfId="1308" xr:uid="{00000000-0005-0000-0000-000014050000}"/>
    <cellStyle name="Normal 3 2 2 13" xfId="1309" xr:uid="{00000000-0005-0000-0000-000015050000}"/>
    <cellStyle name="Normal 3 2 2 14" xfId="1310" xr:uid="{00000000-0005-0000-0000-000016050000}"/>
    <cellStyle name="Normal 3 2 2 15" xfId="1311" xr:uid="{00000000-0005-0000-0000-000017050000}"/>
    <cellStyle name="Normal 3 2 2 16" xfId="1312" xr:uid="{00000000-0005-0000-0000-000018050000}"/>
    <cellStyle name="Normal 3 2 2 17" xfId="1313" xr:uid="{00000000-0005-0000-0000-000019050000}"/>
    <cellStyle name="Normal 3 2 2 18" xfId="1314" xr:uid="{00000000-0005-0000-0000-00001A050000}"/>
    <cellStyle name="Normal 3 2 2 19" xfId="1315" xr:uid="{00000000-0005-0000-0000-00001B050000}"/>
    <cellStyle name="Normal 3 2 2 2" xfId="1316" xr:uid="{00000000-0005-0000-0000-00001C050000}"/>
    <cellStyle name="Normal 3 2 2 20" xfId="1317" xr:uid="{00000000-0005-0000-0000-00001D050000}"/>
    <cellStyle name="Normal 3 2 2 21" xfId="1318" xr:uid="{00000000-0005-0000-0000-00001E050000}"/>
    <cellStyle name="Normal 3 2 2 22" xfId="1319" xr:uid="{00000000-0005-0000-0000-00001F050000}"/>
    <cellStyle name="Normal 3 2 2 23" xfId="1320" xr:uid="{00000000-0005-0000-0000-000020050000}"/>
    <cellStyle name="Normal 3 2 2 24" xfId="1321" xr:uid="{00000000-0005-0000-0000-000021050000}"/>
    <cellStyle name="Normal 3 2 2 25" xfId="1322" xr:uid="{00000000-0005-0000-0000-000022050000}"/>
    <cellStyle name="Normal 3 2 2 26" xfId="1323" xr:uid="{00000000-0005-0000-0000-000023050000}"/>
    <cellStyle name="Normal 3 2 2 27" xfId="1324" xr:uid="{00000000-0005-0000-0000-000024050000}"/>
    <cellStyle name="Normal 3 2 2 28" xfId="1325" xr:uid="{00000000-0005-0000-0000-000025050000}"/>
    <cellStyle name="Normal 3 2 2 29" xfId="1326" xr:uid="{00000000-0005-0000-0000-000026050000}"/>
    <cellStyle name="Normal 3 2 2 3" xfId="1327" xr:uid="{00000000-0005-0000-0000-000027050000}"/>
    <cellStyle name="Normal 3 2 2 30" xfId="1328" xr:uid="{00000000-0005-0000-0000-000028050000}"/>
    <cellStyle name="Normal 3 2 2 31" xfId="1329" xr:uid="{00000000-0005-0000-0000-000029050000}"/>
    <cellStyle name="Normal 3 2 2 32" xfId="1330" xr:uid="{00000000-0005-0000-0000-00002A050000}"/>
    <cellStyle name="Normal 3 2 2 33" xfId="1331" xr:uid="{00000000-0005-0000-0000-00002B050000}"/>
    <cellStyle name="Normal 3 2 2 4" xfId="1332" xr:uid="{00000000-0005-0000-0000-00002C050000}"/>
    <cellStyle name="Normal 3 2 2 5" xfId="1333" xr:uid="{00000000-0005-0000-0000-00002D050000}"/>
    <cellStyle name="Normal 3 2 2 6" xfId="1334" xr:uid="{00000000-0005-0000-0000-00002E050000}"/>
    <cellStyle name="Normal 3 2 2 7" xfId="1335" xr:uid="{00000000-0005-0000-0000-00002F050000}"/>
    <cellStyle name="Normal 3 2 2 8" xfId="1336" xr:uid="{00000000-0005-0000-0000-000030050000}"/>
    <cellStyle name="Normal 3 2 2 9" xfId="1337" xr:uid="{00000000-0005-0000-0000-000031050000}"/>
    <cellStyle name="Normal 3 2 20" xfId="1338" xr:uid="{00000000-0005-0000-0000-000032050000}"/>
    <cellStyle name="Normal 3 2 21" xfId="1339" xr:uid="{00000000-0005-0000-0000-000033050000}"/>
    <cellStyle name="Normal 3 2 22" xfId="1340" xr:uid="{00000000-0005-0000-0000-000034050000}"/>
    <cellStyle name="Normal 3 2 23" xfId="1341" xr:uid="{00000000-0005-0000-0000-000035050000}"/>
    <cellStyle name="Normal 3 2 24" xfId="1342" xr:uid="{00000000-0005-0000-0000-000036050000}"/>
    <cellStyle name="Normal 3 2 25" xfId="1343" xr:uid="{00000000-0005-0000-0000-000037050000}"/>
    <cellStyle name="Normal 3 2 26" xfId="1344" xr:uid="{00000000-0005-0000-0000-000038050000}"/>
    <cellStyle name="Normal 3 2 27" xfId="1345" xr:uid="{00000000-0005-0000-0000-000039050000}"/>
    <cellStyle name="Normal 3 2 28" xfId="1346" xr:uid="{00000000-0005-0000-0000-00003A050000}"/>
    <cellStyle name="Normal 3 2 29" xfId="1347" xr:uid="{00000000-0005-0000-0000-00003B050000}"/>
    <cellStyle name="Normal 3 2 3" xfId="1348" xr:uid="{00000000-0005-0000-0000-00003C050000}"/>
    <cellStyle name="Normal 3 2 30" xfId="1349" xr:uid="{00000000-0005-0000-0000-00003D050000}"/>
    <cellStyle name="Normal 3 2 31" xfId="1350" xr:uid="{00000000-0005-0000-0000-00003E050000}"/>
    <cellStyle name="Normal 3 2 32" xfId="1351" xr:uid="{00000000-0005-0000-0000-00003F050000}"/>
    <cellStyle name="Normal 3 2 33" xfId="1352" xr:uid="{00000000-0005-0000-0000-000040050000}"/>
    <cellStyle name="Normal 3 2 34" xfId="1353" xr:uid="{00000000-0005-0000-0000-000041050000}"/>
    <cellStyle name="Normal 3 2 35" xfId="1354" xr:uid="{00000000-0005-0000-0000-000042050000}"/>
    <cellStyle name="Normal 3 2 36" xfId="1355" xr:uid="{00000000-0005-0000-0000-000043050000}"/>
    <cellStyle name="Normal 3 2 37" xfId="1356" xr:uid="{00000000-0005-0000-0000-000044050000}"/>
    <cellStyle name="Normal 3 2 38" xfId="1357" xr:uid="{00000000-0005-0000-0000-000045050000}"/>
    <cellStyle name="Normal 3 2 39" xfId="1358" xr:uid="{00000000-0005-0000-0000-000046050000}"/>
    <cellStyle name="Normal 3 2 4" xfId="1359" xr:uid="{00000000-0005-0000-0000-000047050000}"/>
    <cellStyle name="Normal 3 2 40" xfId="1360" xr:uid="{00000000-0005-0000-0000-000048050000}"/>
    <cellStyle name="Normal 3 2 41" xfId="1361" xr:uid="{00000000-0005-0000-0000-000049050000}"/>
    <cellStyle name="Normal 3 2 42" xfId="1362" xr:uid="{00000000-0005-0000-0000-00004A050000}"/>
    <cellStyle name="Normal 3 2 43" xfId="1363" xr:uid="{00000000-0005-0000-0000-00004B050000}"/>
    <cellStyle name="Normal 3 2 44" xfId="1364" xr:uid="{00000000-0005-0000-0000-00004C050000}"/>
    <cellStyle name="Normal 3 2 45" xfId="1365" xr:uid="{00000000-0005-0000-0000-00004D050000}"/>
    <cellStyle name="Normal 3 2 46" xfId="1366" xr:uid="{00000000-0005-0000-0000-00004E050000}"/>
    <cellStyle name="Normal 3 2 47" xfId="1367" xr:uid="{00000000-0005-0000-0000-00004F050000}"/>
    <cellStyle name="Normal 3 2 48" xfId="1368" xr:uid="{00000000-0005-0000-0000-000050050000}"/>
    <cellStyle name="Normal 3 2 49" xfId="1369" xr:uid="{00000000-0005-0000-0000-000051050000}"/>
    <cellStyle name="Normal 3 2 5" xfId="1370" xr:uid="{00000000-0005-0000-0000-000052050000}"/>
    <cellStyle name="Normal 3 2 50" xfId="1371" xr:uid="{00000000-0005-0000-0000-000053050000}"/>
    <cellStyle name="Normal 3 2 51" xfId="1372" xr:uid="{00000000-0005-0000-0000-000054050000}"/>
    <cellStyle name="Normal 3 2 52" xfId="1373" xr:uid="{00000000-0005-0000-0000-000055050000}"/>
    <cellStyle name="Normal 3 2 53" xfId="1374" xr:uid="{00000000-0005-0000-0000-000056050000}"/>
    <cellStyle name="Normal 3 2 54" xfId="1375" xr:uid="{00000000-0005-0000-0000-000057050000}"/>
    <cellStyle name="Normal 3 2 55" xfId="1376" xr:uid="{00000000-0005-0000-0000-000058050000}"/>
    <cellStyle name="Normal 3 2 56" xfId="2407" xr:uid="{00000000-0005-0000-0000-00006A060000}"/>
    <cellStyle name="Normal 3 2 6" xfId="1377" xr:uid="{00000000-0005-0000-0000-000059050000}"/>
    <cellStyle name="Normal 3 2 7" xfId="1378" xr:uid="{00000000-0005-0000-0000-00005A050000}"/>
    <cellStyle name="Normal 3 2 8" xfId="1379" xr:uid="{00000000-0005-0000-0000-00005B050000}"/>
    <cellStyle name="Normal 3 2 9" xfId="1380" xr:uid="{00000000-0005-0000-0000-00005C050000}"/>
    <cellStyle name="Normal 3 20" xfId="1381" xr:uid="{00000000-0005-0000-0000-00005D050000}"/>
    <cellStyle name="Normal 3 20 10" xfId="1382" xr:uid="{00000000-0005-0000-0000-00005E050000}"/>
    <cellStyle name="Normal 3 20 11" xfId="1383" xr:uid="{00000000-0005-0000-0000-00005F050000}"/>
    <cellStyle name="Normal 3 20 12" xfId="1384" xr:uid="{00000000-0005-0000-0000-000060050000}"/>
    <cellStyle name="Normal 3 20 13" xfId="1385" xr:uid="{00000000-0005-0000-0000-000061050000}"/>
    <cellStyle name="Normal 3 20 14" xfId="1386" xr:uid="{00000000-0005-0000-0000-000062050000}"/>
    <cellStyle name="Normal 3 20 15" xfId="1387" xr:uid="{00000000-0005-0000-0000-000063050000}"/>
    <cellStyle name="Normal 3 20 16" xfId="1388" xr:uid="{00000000-0005-0000-0000-000064050000}"/>
    <cellStyle name="Normal 3 20 17" xfId="1389" xr:uid="{00000000-0005-0000-0000-000065050000}"/>
    <cellStyle name="Normal 3 20 18" xfId="1390" xr:uid="{00000000-0005-0000-0000-000066050000}"/>
    <cellStyle name="Normal 3 20 19" xfId="1391" xr:uid="{00000000-0005-0000-0000-000067050000}"/>
    <cellStyle name="Normal 3 20 2" xfId="1392" xr:uid="{00000000-0005-0000-0000-000068050000}"/>
    <cellStyle name="Normal 3 20 20" xfId="1393" xr:uid="{00000000-0005-0000-0000-000069050000}"/>
    <cellStyle name="Normal 3 20 21" xfId="1394" xr:uid="{00000000-0005-0000-0000-00006A050000}"/>
    <cellStyle name="Normal 3 20 22" xfId="1395" xr:uid="{00000000-0005-0000-0000-00006B050000}"/>
    <cellStyle name="Normal 3 20 23" xfId="1396" xr:uid="{00000000-0005-0000-0000-00006C050000}"/>
    <cellStyle name="Normal 3 20 3" xfId="1397" xr:uid="{00000000-0005-0000-0000-00006D050000}"/>
    <cellStyle name="Normal 3 20 4" xfId="1398" xr:uid="{00000000-0005-0000-0000-00006E050000}"/>
    <cellStyle name="Normal 3 20 5" xfId="1399" xr:uid="{00000000-0005-0000-0000-00006F050000}"/>
    <cellStyle name="Normal 3 20 6" xfId="1400" xr:uid="{00000000-0005-0000-0000-000070050000}"/>
    <cellStyle name="Normal 3 20 7" xfId="1401" xr:uid="{00000000-0005-0000-0000-000071050000}"/>
    <cellStyle name="Normal 3 20 8" xfId="1402" xr:uid="{00000000-0005-0000-0000-000072050000}"/>
    <cellStyle name="Normal 3 20 9" xfId="1403" xr:uid="{00000000-0005-0000-0000-000073050000}"/>
    <cellStyle name="Normal 3 21" xfId="1404" xr:uid="{00000000-0005-0000-0000-000074050000}"/>
    <cellStyle name="Normal 3 21 10" xfId="1405" xr:uid="{00000000-0005-0000-0000-000075050000}"/>
    <cellStyle name="Normal 3 21 11" xfId="1406" xr:uid="{00000000-0005-0000-0000-000076050000}"/>
    <cellStyle name="Normal 3 21 12" xfId="1407" xr:uid="{00000000-0005-0000-0000-000077050000}"/>
    <cellStyle name="Normal 3 21 13" xfId="1408" xr:uid="{00000000-0005-0000-0000-000078050000}"/>
    <cellStyle name="Normal 3 21 14" xfId="1409" xr:uid="{00000000-0005-0000-0000-000079050000}"/>
    <cellStyle name="Normal 3 21 15" xfId="1410" xr:uid="{00000000-0005-0000-0000-00007A050000}"/>
    <cellStyle name="Normal 3 21 16" xfId="1411" xr:uid="{00000000-0005-0000-0000-00007B050000}"/>
    <cellStyle name="Normal 3 21 17" xfId="1412" xr:uid="{00000000-0005-0000-0000-00007C050000}"/>
    <cellStyle name="Normal 3 21 18" xfId="1413" xr:uid="{00000000-0005-0000-0000-00007D050000}"/>
    <cellStyle name="Normal 3 21 19" xfId="1414" xr:uid="{00000000-0005-0000-0000-00007E050000}"/>
    <cellStyle name="Normal 3 21 2" xfId="1415" xr:uid="{00000000-0005-0000-0000-00007F050000}"/>
    <cellStyle name="Normal 3 21 20" xfId="1416" xr:uid="{00000000-0005-0000-0000-000080050000}"/>
    <cellStyle name="Normal 3 21 21" xfId="1417" xr:uid="{00000000-0005-0000-0000-000081050000}"/>
    <cellStyle name="Normal 3 21 22" xfId="1418" xr:uid="{00000000-0005-0000-0000-000082050000}"/>
    <cellStyle name="Normal 3 21 23" xfId="1419" xr:uid="{00000000-0005-0000-0000-000083050000}"/>
    <cellStyle name="Normal 3 21 3" xfId="1420" xr:uid="{00000000-0005-0000-0000-000084050000}"/>
    <cellStyle name="Normal 3 21 4" xfId="1421" xr:uid="{00000000-0005-0000-0000-000085050000}"/>
    <cellStyle name="Normal 3 21 5" xfId="1422" xr:uid="{00000000-0005-0000-0000-000086050000}"/>
    <cellStyle name="Normal 3 21 6" xfId="1423" xr:uid="{00000000-0005-0000-0000-000087050000}"/>
    <cellStyle name="Normal 3 21 7" xfId="1424" xr:uid="{00000000-0005-0000-0000-000088050000}"/>
    <cellStyle name="Normal 3 21 8" xfId="1425" xr:uid="{00000000-0005-0000-0000-000089050000}"/>
    <cellStyle name="Normal 3 21 9" xfId="1426" xr:uid="{00000000-0005-0000-0000-00008A050000}"/>
    <cellStyle name="Normal 3 22" xfId="1427" xr:uid="{00000000-0005-0000-0000-00008B050000}"/>
    <cellStyle name="Normal 3 22 10" xfId="1428" xr:uid="{00000000-0005-0000-0000-00008C050000}"/>
    <cellStyle name="Normal 3 22 11" xfId="1429" xr:uid="{00000000-0005-0000-0000-00008D050000}"/>
    <cellStyle name="Normal 3 22 12" xfId="1430" xr:uid="{00000000-0005-0000-0000-00008E050000}"/>
    <cellStyle name="Normal 3 22 13" xfId="1431" xr:uid="{00000000-0005-0000-0000-00008F050000}"/>
    <cellStyle name="Normal 3 22 14" xfId="1432" xr:uid="{00000000-0005-0000-0000-000090050000}"/>
    <cellStyle name="Normal 3 22 15" xfId="1433" xr:uid="{00000000-0005-0000-0000-000091050000}"/>
    <cellStyle name="Normal 3 22 16" xfId="1434" xr:uid="{00000000-0005-0000-0000-000092050000}"/>
    <cellStyle name="Normal 3 22 17" xfId="1435" xr:uid="{00000000-0005-0000-0000-000093050000}"/>
    <cellStyle name="Normal 3 22 18" xfId="1436" xr:uid="{00000000-0005-0000-0000-000094050000}"/>
    <cellStyle name="Normal 3 22 19" xfId="1437" xr:uid="{00000000-0005-0000-0000-000095050000}"/>
    <cellStyle name="Normal 3 22 2" xfId="1438" xr:uid="{00000000-0005-0000-0000-000096050000}"/>
    <cellStyle name="Normal 3 22 20" xfId="1439" xr:uid="{00000000-0005-0000-0000-000097050000}"/>
    <cellStyle name="Normal 3 22 21" xfId="1440" xr:uid="{00000000-0005-0000-0000-000098050000}"/>
    <cellStyle name="Normal 3 22 22" xfId="1441" xr:uid="{00000000-0005-0000-0000-000099050000}"/>
    <cellStyle name="Normal 3 22 23" xfId="1442" xr:uid="{00000000-0005-0000-0000-00009A050000}"/>
    <cellStyle name="Normal 3 22 3" xfId="1443" xr:uid="{00000000-0005-0000-0000-00009B050000}"/>
    <cellStyle name="Normal 3 22 4" xfId="1444" xr:uid="{00000000-0005-0000-0000-00009C050000}"/>
    <cellStyle name="Normal 3 22 5" xfId="1445" xr:uid="{00000000-0005-0000-0000-00009D050000}"/>
    <cellStyle name="Normal 3 22 6" xfId="1446" xr:uid="{00000000-0005-0000-0000-00009E050000}"/>
    <cellStyle name="Normal 3 22 7" xfId="1447" xr:uid="{00000000-0005-0000-0000-00009F050000}"/>
    <cellStyle name="Normal 3 22 8" xfId="1448" xr:uid="{00000000-0005-0000-0000-0000A0050000}"/>
    <cellStyle name="Normal 3 22 9" xfId="1449" xr:uid="{00000000-0005-0000-0000-0000A1050000}"/>
    <cellStyle name="Normal 3 23" xfId="1450" xr:uid="{00000000-0005-0000-0000-0000A2050000}"/>
    <cellStyle name="Normal 3 23 10" xfId="1451" xr:uid="{00000000-0005-0000-0000-0000A3050000}"/>
    <cellStyle name="Normal 3 23 11" xfId="1452" xr:uid="{00000000-0005-0000-0000-0000A4050000}"/>
    <cellStyle name="Normal 3 23 12" xfId="1453" xr:uid="{00000000-0005-0000-0000-0000A5050000}"/>
    <cellStyle name="Normal 3 23 13" xfId="1454" xr:uid="{00000000-0005-0000-0000-0000A6050000}"/>
    <cellStyle name="Normal 3 23 14" xfId="1455" xr:uid="{00000000-0005-0000-0000-0000A7050000}"/>
    <cellStyle name="Normal 3 23 15" xfId="1456" xr:uid="{00000000-0005-0000-0000-0000A8050000}"/>
    <cellStyle name="Normal 3 23 16" xfId="1457" xr:uid="{00000000-0005-0000-0000-0000A9050000}"/>
    <cellStyle name="Normal 3 23 17" xfId="1458" xr:uid="{00000000-0005-0000-0000-0000AA050000}"/>
    <cellStyle name="Normal 3 23 18" xfId="1459" xr:uid="{00000000-0005-0000-0000-0000AB050000}"/>
    <cellStyle name="Normal 3 23 19" xfId="1460" xr:uid="{00000000-0005-0000-0000-0000AC050000}"/>
    <cellStyle name="Normal 3 23 2" xfId="1461" xr:uid="{00000000-0005-0000-0000-0000AD050000}"/>
    <cellStyle name="Normal 3 23 20" xfId="1462" xr:uid="{00000000-0005-0000-0000-0000AE050000}"/>
    <cellStyle name="Normal 3 23 21" xfId="1463" xr:uid="{00000000-0005-0000-0000-0000AF050000}"/>
    <cellStyle name="Normal 3 23 22" xfId="1464" xr:uid="{00000000-0005-0000-0000-0000B0050000}"/>
    <cellStyle name="Normal 3 23 23" xfId="1465" xr:uid="{00000000-0005-0000-0000-0000B1050000}"/>
    <cellStyle name="Normal 3 23 3" xfId="1466" xr:uid="{00000000-0005-0000-0000-0000B2050000}"/>
    <cellStyle name="Normal 3 23 4" xfId="1467" xr:uid="{00000000-0005-0000-0000-0000B3050000}"/>
    <cellStyle name="Normal 3 23 5" xfId="1468" xr:uid="{00000000-0005-0000-0000-0000B4050000}"/>
    <cellStyle name="Normal 3 23 6" xfId="1469" xr:uid="{00000000-0005-0000-0000-0000B5050000}"/>
    <cellStyle name="Normal 3 23 7" xfId="1470" xr:uid="{00000000-0005-0000-0000-0000B6050000}"/>
    <cellStyle name="Normal 3 23 8" xfId="1471" xr:uid="{00000000-0005-0000-0000-0000B7050000}"/>
    <cellStyle name="Normal 3 23 9" xfId="1472" xr:uid="{00000000-0005-0000-0000-0000B8050000}"/>
    <cellStyle name="Normal 3 24" xfId="1473" xr:uid="{00000000-0005-0000-0000-0000B9050000}"/>
    <cellStyle name="Normal 3 24 10" xfId="1474" xr:uid="{00000000-0005-0000-0000-0000BA050000}"/>
    <cellStyle name="Normal 3 24 11" xfId="1475" xr:uid="{00000000-0005-0000-0000-0000BB050000}"/>
    <cellStyle name="Normal 3 24 12" xfId="1476" xr:uid="{00000000-0005-0000-0000-0000BC050000}"/>
    <cellStyle name="Normal 3 24 13" xfId="1477" xr:uid="{00000000-0005-0000-0000-0000BD050000}"/>
    <cellStyle name="Normal 3 24 14" xfId="1478" xr:uid="{00000000-0005-0000-0000-0000BE050000}"/>
    <cellStyle name="Normal 3 24 15" xfId="1479" xr:uid="{00000000-0005-0000-0000-0000BF050000}"/>
    <cellStyle name="Normal 3 24 16" xfId="1480" xr:uid="{00000000-0005-0000-0000-0000C0050000}"/>
    <cellStyle name="Normal 3 24 17" xfId="1481" xr:uid="{00000000-0005-0000-0000-0000C1050000}"/>
    <cellStyle name="Normal 3 24 18" xfId="1482" xr:uid="{00000000-0005-0000-0000-0000C2050000}"/>
    <cellStyle name="Normal 3 24 19" xfId="1483" xr:uid="{00000000-0005-0000-0000-0000C3050000}"/>
    <cellStyle name="Normal 3 24 2" xfId="1484" xr:uid="{00000000-0005-0000-0000-0000C4050000}"/>
    <cellStyle name="Normal 3 24 20" xfId="1485" xr:uid="{00000000-0005-0000-0000-0000C5050000}"/>
    <cellStyle name="Normal 3 24 21" xfId="1486" xr:uid="{00000000-0005-0000-0000-0000C6050000}"/>
    <cellStyle name="Normal 3 24 22" xfId="1487" xr:uid="{00000000-0005-0000-0000-0000C7050000}"/>
    <cellStyle name="Normal 3 24 23" xfId="1488" xr:uid="{00000000-0005-0000-0000-0000C8050000}"/>
    <cellStyle name="Normal 3 24 3" xfId="1489" xr:uid="{00000000-0005-0000-0000-0000C9050000}"/>
    <cellStyle name="Normal 3 24 4" xfId="1490" xr:uid="{00000000-0005-0000-0000-0000CA050000}"/>
    <cellStyle name="Normal 3 24 5" xfId="1491" xr:uid="{00000000-0005-0000-0000-0000CB050000}"/>
    <cellStyle name="Normal 3 24 6" xfId="1492" xr:uid="{00000000-0005-0000-0000-0000CC050000}"/>
    <cellStyle name="Normal 3 24 7" xfId="1493" xr:uid="{00000000-0005-0000-0000-0000CD050000}"/>
    <cellStyle name="Normal 3 24 8" xfId="1494" xr:uid="{00000000-0005-0000-0000-0000CE050000}"/>
    <cellStyle name="Normal 3 24 9" xfId="1495" xr:uid="{00000000-0005-0000-0000-0000CF050000}"/>
    <cellStyle name="Normal 3 25" xfId="1496" xr:uid="{00000000-0005-0000-0000-0000D0050000}"/>
    <cellStyle name="Normal 3 25 10" xfId="1497" xr:uid="{00000000-0005-0000-0000-0000D1050000}"/>
    <cellStyle name="Normal 3 25 11" xfId="1498" xr:uid="{00000000-0005-0000-0000-0000D2050000}"/>
    <cellStyle name="Normal 3 25 12" xfId="1499" xr:uid="{00000000-0005-0000-0000-0000D3050000}"/>
    <cellStyle name="Normal 3 25 13" xfId="1500" xr:uid="{00000000-0005-0000-0000-0000D4050000}"/>
    <cellStyle name="Normal 3 25 14" xfId="1501" xr:uid="{00000000-0005-0000-0000-0000D5050000}"/>
    <cellStyle name="Normal 3 25 15" xfId="1502" xr:uid="{00000000-0005-0000-0000-0000D6050000}"/>
    <cellStyle name="Normal 3 25 16" xfId="1503" xr:uid="{00000000-0005-0000-0000-0000D7050000}"/>
    <cellStyle name="Normal 3 25 17" xfId="1504" xr:uid="{00000000-0005-0000-0000-0000D8050000}"/>
    <cellStyle name="Normal 3 25 18" xfId="1505" xr:uid="{00000000-0005-0000-0000-0000D9050000}"/>
    <cellStyle name="Normal 3 25 19" xfId="1506" xr:uid="{00000000-0005-0000-0000-0000DA050000}"/>
    <cellStyle name="Normal 3 25 2" xfId="1507" xr:uid="{00000000-0005-0000-0000-0000DB050000}"/>
    <cellStyle name="Normal 3 25 20" xfId="1508" xr:uid="{00000000-0005-0000-0000-0000DC050000}"/>
    <cellStyle name="Normal 3 25 21" xfId="1509" xr:uid="{00000000-0005-0000-0000-0000DD050000}"/>
    <cellStyle name="Normal 3 25 22" xfId="1510" xr:uid="{00000000-0005-0000-0000-0000DE050000}"/>
    <cellStyle name="Normal 3 25 23" xfId="1511" xr:uid="{00000000-0005-0000-0000-0000DF050000}"/>
    <cellStyle name="Normal 3 25 3" xfId="1512" xr:uid="{00000000-0005-0000-0000-0000E0050000}"/>
    <cellStyle name="Normal 3 25 4" xfId="1513" xr:uid="{00000000-0005-0000-0000-0000E1050000}"/>
    <cellStyle name="Normal 3 25 5" xfId="1514" xr:uid="{00000000-0005-0000-0000-0000E2050000}"/>
    <cellStyle name="Normal 3 25 6" xfId="1515" xr:uid="{00000000-0005-0000-0000-0000E3050000}"/>
    <cellStyle name="Normal 3 25 7" xfId="1516" xr:uid="{00000000-0005-0000-0000-0000E4050000}"/>
    <cellStyle name="Normal 3 25 8" xfId="1517" xr:uid="{00000000-0005-0000-0000-0000E5050000}"/>
    <cellStyle name="Normal 3 25 9" xfId="1518" xr:uid="{00000000-0005-0000-0000-0000E6050000}"/>
    <cellStyle name="Normal 3 26" xfId="1519" xr:uid="{00000000-0005-0000-0000-0000E7050000}"/>
    <cellStyle name="Normal 3 26 10" xfId="1520" xr:uid="{00000000-0005-0000-0000-0000E8050000}"/>
    <cellStyle name="Normal 3 26 11" xfId="1521" xr:uid="{00000000-0005-0000-0000-0000E9050000}"/>
    <cellStyle name="Normal 3 26 12" xfId="1522" xr:uid="{00000000-0005-0000-0000-0000EA050000}"/>
    <cellStyle name="Normal 3 26 13" xfId="1523" xr:uid="{00000000-0005-0000-0000-0000EB050000}"/>
    <cellStyle name="Normal 3 26 14" xfId="1524" xr:uid="{00000000-0005-0000-0000-0000EC050000}"/>
    <cellStyle name="Normal 3 26 15" xfId="1525" xr:uid="{00000000-0005-0000-0000-0000ED050000}"/>
    <cellStyle name="Normal 3 26 16" xfId="1526" xr:uid="{00000000-0005-0000-0000-0000EE050000}"/>
    <cellStyle name="Normal 3 26 17" xfId="1527" xr:uid="{00000000-0005-0000-0000-0000EF050000}"/>
    <cellStyle name="Normal 3 26 18" xfId="1528" xr:uid="{00000000-0005-0000-0000-0000F0050000}"/>
    <cellStyle name="Normal 3 26 19" xfId="1529" xr:uid="{00000000-0005-0000-0000-0000F1050000}"/>
    <cellStyle name="Normal 3 26 2" xfId="1530" xr:uid="{00000000-0005-0000-0000-0000F2050000}"/>
    <cellStyle name="Normal 3 26 20" xfId="1531" xr:uid="{00000000-0005-0000-0000-0000F3050000}"/>
    <cellStyle name="Normal 3 26 21" xfId="1532" xr:uid="{00000000-0005-0000-0000-0000F4050000}"/>
    <cellStyle name="Normal 3 26 22" xfId="1533" xr:uid="{00000000-0005-0000-0000-0000F5050000}"/>
    <cellStyle name="Normal 3 26 23" xfId="1534" xr:uid="{00000000-0005-0000-0000-0000F6050000}"/>
    <cellStyle name="Normal 3 26 3" xfId="1535" xr:uid="{00000000-0005-0000-0000-0000F7050000}"/>
    <cellStyle name="Normal 3 26 4" xfId="1536" xr:uid="{00000000-0005-0000-0000-0000F8050000}"/>
    <cellStyle name="Normal 3 26 5" xfId="1537" xr:uid="{00000000-0005-0000-0000-0000F9050000}"/>
    <cellStyle name="Normal 3 26 6" xfId="1538" xr:uid="{00000000-0005-0000-0000-0000FA050000}"/>
    <cellStyle name="Normal 3 26 7" xfId="1539" xr:uid="{00000000-0005-0000-0000-0000FB050000}"/>
    <cellStyle name="Normal 3 26 8" xfId="1540" xr:uid="{00000000-0005-0000-0000-0000FC050000}"/>
    <cellStyle name="Normal 3 26 9" xfId="1541" xr:uid="{00000000-0005-0000-0000-0000FD050000}"/>
    <cellStyle name="Normal 3 27" xfId="1542" xr:uid="{00000000-0005-0000-0000-0000FE050000}"/>
    <cellStyle name="Normal 3 27 10" xfId="1543" xr:uid="{00000000-0005-0000-0000-0000FF050000}"/>
    <cellStyle name="Normal 3 27 11" xfId="1544" xr:uid="{00000000-0005-0000-0000-000000060000}"/>
    <cellStyle name="Normal 3 27 12" xfId="1545" xr:uid="{00000000-0005-0000-0000-000001060000}"/>
    <cellStyle name="Normal 3 27 13" xfId="1546" xr:uid="{00000000-0005-0000-0000-000002060000}"/>
    <cellStyle name="Normal 3 27 14" xfId="1547" xr:uid="{00000000-0005-0000-0000-000003060000}"/>
    <cellStyle name="Normal 3 27 15" xfId="1548" xr:uid="{00000000-0005-0000-0000-000004060000}"/>
    <cellStyle name="Normal 3 27 16" xfId="1549" xr:uid="{00000000-0005-0000-0000-000005060000}"/>
    <cellStyle name="Normal 3 27 17" xfId="1550" xr:uid="{00000000-0005-0000-0000-000006060000}"/>
    <cellStyle name="Normal 3 27 18" xfId="1551" xr:uid="{00000000-0005-0000-0000-000007060000}"/>
    <cellStyle name="Normal 3 27 19" xfId="1552" xr:uid="{00000000-0005-0000-0000-000008060000}"/>
    <cellStyle name="Normal 3 27 2" xfId="1553" xr:uid="{00000000-0005-0000-0000-000009060000}"/>
    <cellStyle name="Normal 3 27 20" xfId="1554" xr:uid="{00000000-0005-0000-0000-00000A060000}"/>
    <cellStyle name="Normal 3 27 21" xfId="1555" xr:uid="{00000000-0005-0000-0000-00000B060000}"/>
    <cellStyle name="Normal 3 27 22" xfId="1556" xr:uid="{00000000-0005-0000-0000-00000C060000}"/>
    <cellStyle name="Normal 3 27 23" xfId="1557" xr:uid="{00000000-0005-0000-0000-00000D060000}"/>
    <cellStyle name="Normal 3 27 3" xfId="1558" xr:uid="{00000000-0005-0000-0000-00000E060000}"/>
    <cellStyle name="Normal 3 27 4" xfId="1559" xr:uid="{00000000-0005-0000-0000-00000F060000}"/>
    <cellStyle name="Normal 3 27 5" xfId="1560" xr:uid="{00000000-0005-0000-0000-000010060000}"/>
    <cellStyle name="Normal 3 27 6" xfId="1561" xr:uid="{00000000-0005-0000-0000-000011060000}"/>
    <cellStyle name="Normal 3 27 7" xfId="1562" xr:uid="{00000000-0005-0000-0000-000012060000}"/>
    <cellStyle name="Normal 3 27 8" xfId="1563" xr:uid="{00000000-0005-0000-0000-000013060000}"/>
    <cellStyle name="Normal 3 27 9" xfId="1564" xr:uid="{00000000-0005-0000-0000-000014060000}"/>
    <cellStyle name="Normal 3 28" xfId="1565" xr:uid="{00000000-0005-0000-0000-000015060000}"/>
    <cellStyle name="Normal 3 28 10" xfId="1566" xr:uid="{00000000-0005-0000-0000-000016060000}"/>
    <cellStyle name="Normal 3 28 11" xfId="1567" xr:uid="{00000000-0005-0000-0000-000017060000}"/>
    <cellStyle name="Normal 3 28 12" xfId="1568" xr:uid="{00000000-0005-0000-0000-000018060000}"/>
    <cellStyle name="Normal 3 28 13" xfId="1569" xr:uid="{00000000-0005-0000-0000-000019060000}"/>
    <cellStyle name="Normal 3 28 14" xfId="1570" xr:uid="{00000000-0005-0000-0000-00001A060000}"/>
    <cellStyle name="Normal 3 28 15" xfId="1571" xr:uid="{00000000-0005-0000-0000-00001B060000}"/>
    <cellStyle name="Normal 3 28 16" xfId="1572" xr:uid="{00000000-0005-0000-0000-00001C060000}"/>
    <cellStyle name="Normal 3 28 17" xfId="1573" xr:uid="{00000000-0005-0000-0000-00001D060000}"/>
    <cellStyle name="Normal 3 28 18" xfId="1574" xr:uid="{00000000-0005-0000-0000-00001E060000}"/>
    <cellStyle name="Normal 3 28 19" xfId="1575" xr:uid="{00000000-0005-0000-0000-00001F060000}"/>
    <cellStyle name="Normal 3 28 2" xfId="1576" xr:uid="{00000000-0005-0000-0000-000020060000}"/>
    <cellStyle name="Normal 3 28 20" xfId="1577" xr:uid="{00000000-0005-0000-0000-000021060000}"/>
    <cellStyle name="Normal 3 28 21" xfId="1578" xr:uid="{00000000-0005-0000-0000-000022060000}"/>
    <cellStyle name="Normal 3 28 22" xfId="1579" xr:uid="{00000000-0005-0000-0000-000023060000}"/>
    <cellStyle name="Normal 3 28 23" xfId="1580" xr:uid="{00000000-0005-0000-0000-000024060000}"/>
    <cellStyle name="Normal 3 28 3" xfId="1581" xr:uid="{00000000-0005-0000-0000-000025060000}"/>
    <cellStyle name="Normal 3 28 4" xfId="1582" xr:uid="{00000000-0005-0000-0000-000026060000}"/>
    <cellStyle name="Normal 3 28 5" xfId="1583" xr:uid="{00000000-0005-0000-0000-000027060000}"/>
    <cellStyle name="Normal 3 28 6" xfId="1584" xr:uid="{00000000-0005-0000-0000-000028060000}"/>
    <cellStyle name="Normal 3 28 7" xfId="1585" xr:uid="{00000000-0005-0000-0000-000029060000}"/>
    <cellStyle name="Normal 3 28 8" xfId="1586" xr:uid="{00000000-0005-0000-0000-00002A060000}"/>
    <cellStyle name="Normal 3 28 9" xfId="1587" xr:uid="{00000000-0005-0000-0000-00002B060000}"/>
    <cellStyle name="Normal 3 29" xfId="1588" xr:uid="{00000000-0005-0000-0000-00002C060000}"/>
    <cellStyle name="Normal 3 29 10" xfId="1589" xr:uid="{00000000-0005-0000-0000-00002D060000}"/>
    <cellStyle name="Normal 3 29 11" xfId="1590" xr:uid="{00000000-0005-0000-0000-00002E060000}"/>
    <cellStyle name="Normal 3 29 12" xfId="1591" xr:uid="{00000000-0005-0000-0000-00002F060000}"/>
    <cellStyle name="Normal 3 29 13" xfId="1592" xr:uid="{00000000-0005-0000-0000-000030060000}"/>
    <cellStyle name="Normal 3 29 14" xfId="1593" xr:uid="{00000000-0005-0000-0000-000031060000}"/>
    <cellStyle name="Normal 3 29 15" xfId="1594" xr:uid="{00000000-0005-0000-0000-000032060000}"/>
    <cellStyle name="Normal 3 29 16" xfId="1595" xr:uid="{00000000-0005-0000-0000-000033060000}"/>
    <cellStyle name="Normal 3 29 17" xfId="1596" xr:uid="{00000000-0005-0000-0000-000034060000}"/>
    <cellStyle name="Normal 3 29 18" xfId="1597" xr:uid="{00000000-0005-0000-0000-000035060000}"/>
    <cellStyle name="Normal 3 29 19" xfId="1598" xr:uid="{00000000-0005-0000-0000-000036060000}"/>
    <cellStyle name="Normal 3 29 2" xfId="1599" xr:uid="{00000000-0005-0000-0000-000037060000}"/>
    <cellStyle name="Normal 3 29 20" xfId="1600" xr:uid="{00000000-0005-0000-0000-000038060000}"/>
    <cellStyle name="Normal 3 29 21" xfId="1601" xr:uid="{00000000-0005-0000-0000-000039060000}"/>
    <cellStyle name="Normal 3 29 22" xfId="1602" xr:uid="{00000000-0005-0000-0000-00003A060000}"/>
    <cellStyle name="Normal 3 29 23" xfId="1603" xr:uid="{00000000-0005-0000-0000-00003B060000}"/>
    <cellStyle name="Normal 3 29 3" xfId="1604" xr:uid="{00000000-0005-0000-0000-00003C060000}"/>
    <cellStyle name="Normal 3 29 4" xfId="1605" xr:uid="{00000000-0005-0000-0000-00003D060000}"/>
    <cellStyle name="Normal 3 29 5" xfId="1606" xr:uid="{00000000-0005-0000-0000-00003E060000}"/>
    <cellStyle name="Normal 3 29 6" xfId="1607" xr:uid="{00000000-0005-0000-0000-00003F060000}"/>
    <cellStyle name="Normal 3 29 7" xfId="1608" xr:uid="{00000000-0005-0000-0000-000040060000}"/>
    <cellStyle name="Normal 3 29 8" xfId="1609" xr:uid="{00000000-0005-0000-0000-000041060000}"/>
    <cellStyle name="Normal 3 29 9" xfId="1610" xr:uid="{00000000-0005-0000-0000-000042060000}"/>
    <cellStyle name="Normal 3 3" xfId="1611" xr:uid="{00000000-0005-0000-0000-000043060000}"/>
    <cellStyle name="Normal 3 3 10" xfId="1612" xr:uid="{00000000-0005-0000-0000-000044060000}"/>
    <cellStyle name="Normal 3 3 11" xfId="1613" xr:uid="{00000000-0005-0000-0000-000045060000}"/>
    <cellStyle name="Normal 3 3 12" xfId="1614" xr:uid="{00000000-0005-0000-0000-000046060000}"/>
    <cellStyle name="Normal 3 3 13" xfId="1615" xr:uid="{00000000-0005-0000-0000-000047060000}"/>
    <cellStyle name="Normal 3 3 14" xfId="1616" xr:uid="{00000000-0005-0000-0000-000048060000}"/>
    <cellStyle name="Normal 3 3 15" xfId="1617" xr:uid="{00000000-0005-0000-0000-000049060000}"/>
    <cellStyle name="Normal 3 3 16" xfId="1618" xr:uid="{00000000-0005-0000-0000-00004A060000}"/>
    <cellStyle name="Normal 3 3 17" xfId="1619" xr:uid="{00000000-0005-0000-0000-00004B060000}"/>
    <cellStyle name="Normal 3 3 18" xfId="1620" xr:uid="{00000000-0005-0000-0000-00004C060000}"/>
    <cellStyle name="Normal 3 3 19" xfId="1621" xr:uid="{00000000-0005-0000-0000-00004D060000}"/>
    <cellStyle name="Normal 3 3 2" xfId="1622" xr:uid="{00000000-0005-0000-0000-00004E060000}"/>
    <cellStyle name="Normal 3 3 20" xfId="1623" xr:uid="{00000000-0005-0000-0000-00004F060000}"/>
    <cellStyle name="Normal 3 3 21" xfId="1624" xr:uid="{00000000-0005-0000-0000-000050060000}"/>
    <cellStyle name="Normal 3 3 22" xfId="1625" xr:uid="{00000000-0005-0000-0000-000051060000}"/>
    <cellStyle name="Normal 3 3 23" xfId="1626" xr:uid="{00000000-0005-0000-0000-000052060000}"/>
    <cellStyle name="Normal 3 3 3" xfId="1627" xr:uid="{00000000-0005-0000-0000-000053060000}"/>
    <cellStyle name="Normal 3 3 4" xfId="1628" xr:uid="{00000000-0005-0000-0000-000054060000}"/>
    <cellStyle name="Normal 3 3 5" xfId="1629" xr:uid="{00000000-0005-0000-0000-000055060000}"/>
    <cellStyle name="Normal 3 3 6" xfId="1630" xr:uid="{00000000-0005-0000-0000-000056060000}"/>
    <cellStyle name="Normal 3 3 7" xfId="1631" xr:uid="{00000000-0005-0000-0000-000057060000}"/>
    <cellStyle name="Normal 3 3 8" xfId="1632" xr:uid="{00000000-0005-0000-0000-000058060000}"/>
    <cellStyle name="Normal 3 3 9" xfId="1633" xr:uid="{00000000-0005-0000-0000-000059060000}"/>
    <cellStyle name="Normal 3 30" xfId="1634" xr:uid="{00000000-0005-0000-0000-00005A060000}"/>
    <cellStyle name="Normal 3 30 10" xfId="1635" xr:uid="{00000000-0005-0000-0000-00005B060000}"/>
    <cellStyle name="Normal 3 30 11" xfId="1636" xr:uid="{00000000-0005-0000-0000-00005C060000}"/>
    <cellStyle name="Normal 3 30 12" xfId="1637" xr:uid="{00000000-0005-0000-0000-00005D060000}"/>
    <cellStyle name="Normal 3 30 13" xfId="1638" xr:uid="{00000000-0005-0000-0000-00005E060000}"/>
    <cellStyle name="Normal 3 30 14" xfId="1639" xr:uid="{00000000-0005-0000-0000-00005F060000}"/>
    <cellStyle name="Normal 3 30 15" xfId="1640" xr:uid="{00000000-0005-0000-0000-000060060000}"/>
    <cellStyle name="Normal 3 30 16" xfId="1641" xr:uid="{00000000-0005-0000-0000-000061060000}"/>
    <cellStyle name="Normal 3 30 17" xfId="1642" xr:uid="{00000000-0005-0000-0000-000062060000}"/>
    <cellStyle name="Normal 3 30 18" xfId="1643" xr:uid="{00000000-0005-0000-0000-000063060000}"/>
    <cellStyle name="Normal 3 30 19" xfId="1644" xr:uid="{00000000-0005-0000-0000-000064060000}"/>
    <cellStyle name="Normal 3 30 2" xfId="1645" xr:uid="{00000000-0005-0000-0000-000065060000}"/>
    <cellStyle name="Normal 3 30 20" xfId="1646" xr:uid="{00000000-0005-0000-0000-000066060000}"/>
    <cellStyle name="Normal 3 30 21" xfId="1647" xr:uid="{00000000-0005-0000-0000-000067060000}"/>
    <cellStyle name="Normal 3 30 22" xfId="1648" xr:uid="{00000000-0005-0000-0000-000068060000}"/>
    <cellStyle name="Normal 3 30 23" xfId="1649" xr:uid="{00000000-0005-0000-0000-000069060000}"/>
    <cellStyle name="Normal 3 30 3" xfId="1650" xr:uid="{00000000-0005-0000-0000-00006A060000}"/>
    <cellStyle name="Normal 3 30 4" xfId="1651" xr:uid="{00000000-0005-0000-0000-00006B060000}"/>
    <cellStyle name="Normal 3 30 5" xfId="1652" xr:uid="{00000000-0005-0000-0000-00006C060000}"/>
    <cellStyle name="Normal 3 30 6" xfId="1653" xr:uid="{00000000-0005-0000-0000-00006D060000}"/>
    <cellStyle name="Normal 3 30 7" xfId="1654" xr:uid="{00000000-0005-0000-0000-00006E060000}"/>
    <cellStyle name="Normal 3 30 8" xfId="1655" xr:uid="{00000000-0005-0000-0000-00006F060000}"/>
    <cellStyle name="Normal 3 30 9" xfId="1656" xr:uid="{00000000-0005-0000-0000-000070060000}"/>
    <cellStyle name="Normal 3 31" xfId="1657" xr:uid="{00000000-0005-0000-0000-000071060000}"/>
    <cellStyle name="Normal 3 31 10" xfId="1658" xr:uid="{00000000-0005-0000-0000-000072060000}"/>
    <cellStyle name="Normal 3 31 11" xfId="1659" xr:uid="{00000000-0005-0000-0000-000073060000}"/>
    <cellStyle name="Normal 3 31 12" xfId="1660" xr:uid="{00000000-0005-0000-0000-000074060000}"/>
    <cellStyle name="Normal 3 31 13" xfId="1661" xr:uid="{00000000-0005-0000-0000-000075060000}"/>
    <cellStyle name="Normal 3 31 14" xfId="1662" xr:uid="{00000000-0005-0000-0000-000076060000}"/>
    <cellStyle name="Normal 3 31 15" xfId="1663" xr:uid="{00000000-0005-0000-0000-000077060000}"/>
    <cellStyle name="Normal 3 31 16" xfId="1664" xr:uid="{00000000-0005-0000-0000-000078060000}"/>
    <cellStyle name="Normal 3 31 17" xfId="1665" xr:uid="{00000000-0005-0000-0000-000079060000}"/>
    <cellStyle name="Normal 3 31 18" xfId="1666" xr:uid="{00000000-0005-0000-0000-00007A060000}"/>
    <cellStyle name="Normal 3 31 19" xfId="1667" xr:uid="{00000000-0005-0000-0000-00007B060000}"/>
    <cellStyle name="Normal 3 31 2" xfId="1668" xr:uid="{00000000-0005-0000-0000-00007C060000}"/>
    <cellStyle name="Normal 3 31 20" xfId="1669" xr:uid="{00000000-0005-0000-0000-00007D060000}"/>
    <cellStyle name="Normal 3 31 21" xfId="1670" xr:uid="{00000000-0005-0000-0000-00007E060000}"/>
    <cellStyle name="Normal 3 31 22" xfId="1671" xr:uid="{00000000-0005-0000-0000-00007F060000}"/>
    <cellStyle name="Normal 3 31 23" xfId="1672" xr:uid="{00000000-0005-0000-0000-000080060000}"/>
    <cellStyle name="Normal 3 31 3" xfId="1673" xr:uid="{00000000-0005-0000-0000-000081060000}"/>
    <cellStyle name="Normal 3 31 4" xfId="1674" xr:uid="{00000000-0005-0000-0000-000082060000}"/>
    <cellStyle name="Normal 3 31 5" xfId="1675" xr:uid="{00000000-0005-0000-0000-000083060000}"/>
    <cellStyle name="Normal 3 31 6" xfId="1676" xr:uid="{00000000-0005-0000-0000-000084060000}"/>
    <cellStyle name="Normal 3 31 7" xfId="1677" xr:uid="{00000000-0005-0000-0000-000085060000}"/>
    <cellStyle name="Normal 3 31 8" xfId="1678" xr:uid="{00000000-0005-0000-0000-000086060000}"/>
    <cellStyle name="Normal 3 31 9" xfId="1679" xr:uid="{00000000-0005-0000-0000-000087060000}"/>
    <cellStyle name="Normal 3 32" xfId="1680" xr:uid="{00000000-0005-0000-0000-000088060000}"/>
    <cellStyle name="Normal 3 32 10" xfId="1681" xr:uid="{00000000-0005-0000-0000-000089060000}"/>
    <cellStyle name="Normal 3 32 11" xfId="1682" xr:uid="{00000000-0005-0000-0000-00008A060000}"/>
    <cellStyle name="Normal 3 32 12" xfId="1683" xr:uid="{00000000-0005-0000-0000-00008B060000}"/>
    <cellStyle name="Normal 3 32 13" xfId="1684" xr:uid="{00000000-0005-0000-0000-00008C060000}"/>
    <cellStyle name="Normal 3 32 14" xfId="1685" xr:uid="{00000000-0005-0000-0000-00008D060000}"/>
    <cellStyle name="Normal 3 32 15" xfId="1686" xr:uid="{00000000-0005-0000-0000-00008E060000}"/>
    <cellStyle name="Normal 3 32 16" xfId="1687" xr:uid="{00000000-0005-0000-0000-00008F060000}"/>
    <cellStyle name="Normal 3 32 17" xfId="1688" xr:uid="{00000000-0005-0000-0000-000090060000}"/>
    <cellStyle name="Normal 3 32 18" xfId="1689" xr:uid="{00000000-0005-0000-0000-000091060000}"/>
    <cellStyle name="Normal 3 32 19" xfId="1690" xr:uid="{00000000-0005-0000-0000-000092060000}"/>
    <cellStyle name="Normal 3 32 2" xfId="1691" xr:uid="{00000000-0005-0000-0000-000093060000}"/>
    <cellStyle name="Normal 3 32 20" xfId="1692" xr:uid="{00000000-0005-0000-0000-000094060000}"/>
    <cellStyle name="Normal 3 32 21" xfId="1693" xr:uid="{00000000-0005-0000-0000-000095060000}"/>
    <cellStyle name="Normal 3 32 22" xfId="1694" xr:uid="{00000000-0005-0000-0000-000096060000}"/>
    <cellStyle name="Normal 3 32 23" xfId="1695" xr:uid="{00000000-0005-0000-0000-000097060000}"/>
    <cellStyle name="Normal 3 32 3" xfId="1696" xr:uid="{00000000-0005-0000-0000-000098060000}"/>
    <cellStyle name="Normal 3 32 4" xfId="1697" xr:uid="{00000000-0005-0000-0000-000099060000}"/>
    <cellStyle name="Normal 3 32 5" xfId="1698" xr:uid="{00000000-0005-0000-0000-00009A060000}"/>
    <cellStyle name="Normal 3 32 6" xfId="1699" xr:uid="{00000000-0005-0000-0000-00009B060000}"/>
    <cellStyle name="Normal 3 32 7" xfId="1700" xr:uid="{00000000-0005-0000-0000-00009C060000}"/>
    <cellStyle name="Normal 3 32 8" xfId="1701" xr:uid="{00000000-0005-0000-0000-00009D060000}"/>
    <cellStyle name="Normal 3 32 9" xfId="1702" xr:uid="{00000000-0005-0000-0000-00009E060000}"/>
    <cellStyle name="Normal 3 33" xfId="1703" xr:uid="{00000000-0005-0000-0000-00009F060000}"/>
    <cellStyle name="Normal 3 33 10" xfId="1704" xr:uid="{00000000-0005-0000-0000-0000A0060000}"/>
    <cellStyle name="Normal 3 33 11" xfId="1705" xr:uid="{00000000-0005-0000-0000-0000A1060000}"/>
    <cellStyle name="Normal 3 33 12" xfId="1706" xr:uid="{00000000-0005-0000-0000-0000A2060000}"/>
    <cellStyle name="Normal 3 33 13" xfId="1707" xr:uid="{00000000-0005-0000-0000-0000A3060000}"/>
    <cellStyle name="Normal 3 33 14" xfId="1708" xr:uid="{00000000-0005-0000-0000-0000A4060000}"/>
    <cellStyle name="Normal 3 33 15" xfId="1709" xr:uid="{00000000-0005-0000-0000-0000A5060000}"/>
    <cellStyle name="Normal 3 33 16" xfId="1710" xr:uid="{00000000-0005-0000-0000-0000A6060000}"/>
    <cellStyle name="Normal 3 33 17" xfId="1711" xr:uid="{00000000-0005-0000-0000-0000A7060000}"/>
    <cellStyle name="Normal 3 33 18" xfId="1712" xr:uid="{00000000-0005-0000-0000-0000A8060000}"/>
    <cellStyle name="Normal 3 33 19" xfId="1713" xr:uid="{00000000-0005-0000-0000-0000A9060000}"/>
    <cellStyle name="Normal 3 33 2" xfId="1714" xr:uid="{00000000-0005-0000-0000-0000AA060000}"/>
    <cellStyle name="Normal 3 33 20" xfId="1715" xr:uid="{00000000-0005-0000-0000-0000AB060000}"/>
    <cellStyle name="Normal 3 33 21" xfId="1716" xr:uid="{00000000-0005-0000-0000-0000AC060000}"/>
    <cellStyle name="Normal 3 33 22" xfId="1717" xr:uid="{00000000-0005-0000-0000-0000AD060000}"/>
    <cellStyle name="Normal 3 33 23" xfId="1718" xr:uid="{00000000-0005-0000-0000-0000AE060000}"/>
    <cellStyle name="Normal 3 33 3" xfId="1719" xr:uid="{00000000-0005-0000-0000-0000AF060000}"/>
    <cellStyle name="Normal 3 33 4" xfId="1720" xr:uid="{00000000-0005-0000-0000-0000B0060000}"/>
    <cellStyle name="Normal 3 33 5" xfId="1721" xr:uid="{00000000-0005-0000-0000-0000B1060000}"/>
    <cellStyle name="Normal 3 33 6" xfId="1722" xr:uid="{00000000-0005-0000-0000-0000B2060000}"/>
    <cellStyle name="Normal 3 33 7" xfId="1723" xr:uid="{00000000-0005-0000-0000-0000B3060000}"/>
    <cellStyle name="Normal 3 33 8" xfId="1724" xr:uid="{00000000-0005-0000-0000-0000B4060000}"/>
    <cellStyle name="Normal 3 33 9" xfId="1725" xr:uid="{00000000-0005-0000-0000-0000B5060000}"/>
    <cellStyle name="Normal 3 34" xfId="1726" xr:uid="{00000000-0005-0000-0000-0000B6060000}"/>
    <cellStyle name="Normal 3 35" xfId="1727" xr:uid="{00000000-0005-0000-0000-0000B7060000}"/>
    <cellStyle name="Normal 3 36" xfId="1728" xr:uid="{00000000-0005-0000-0000-0000B8060000}"/>
    <cellStyle name="Normal 3 37" xfId="1729" xr:uid="{00000000-0005-0000-0000-0000B9060000}"/>
    <cellStyle name="Normal 3 38" xfId="1730" xr:uid="{00000000-0005-0000-0000-0000BA060000}"/>
    <cellStyle name="Normal 3 39" xfId="1731" xr:uid="{00000000-0005-0000-0000-0000BB060000}"/>
    <cellStyle name="Normal 3 4" xfId="1732" xr:uid="{00000000-0005-0000-0000-0000BC060000}"/>
    <cellStyle name="Normal 3 4 10" xfId="1733" xr:uid="{00000000-0005-0000-0000-0000BD060000}"/>
    <cellStyle name="Normal 3 4 11" xfId="1734" xr:uid="{00000000-0005-0000-0000-0000BE060000}"/>
    <cellStyle name="Normal 3 4 12" xfId="1735" xr:uid="{00000000-0005-0000-0000-0000BF060000}"/>
    <cellStyle name="Normal 3 4 13" xfId="1736" xr:uid="{00000000-0005-0000-0000-0000C0060000}"/>
    <cellStyle name="Normal 3 4 14" xfId="1737" xr:uid="{00000000-0005-0000-0000-0000C1060000}"/>
    <cellStyle name="Normal 3 4 15" xfId="1738" xr:uid="{00000000-0005-0000-0000-0000C2060000}"/>
    <cellStyle name="Normal 3 4 16" xfId="1739" xr:uid="{00000000-0005-0000-0000-0000C3060000}"/>
    <cellStyle name="Normal 3 4 17" xfId="1740" xr:uid="{00000000-0005-0000-0000-0000C4060000}"/>
    <cellStyle name="Normal 3 4 18" xfId="1741" xr:uid="{00000000-0005-0000-0000-0000C5060000}"/>
    <cellStyle name="Normal 3 4 19" xfId="1742" xr:uid="{00000000-0005-0000-0000-0000C6060000}"/>
    <cellStyle name="Normal 3 4 2" xfId="1743" xr:uid="{00000000-0005-0000-0000-0000C7060000}"/>
    <cellStyle name="Normal 3 4 20" xfId="1744" xr:uid="{00000000-0005-0000-0000-0000C8060000}"/>
    <cellStyle name="Normal 3 4 21" xfId="1745" xr:uid="{00000000-0005-0000-0000-0000C9060000}"/>
    <cellStyle name="Normal 3 4 22" xfId="1746" xr:uid="{00000000-0005-0000-0000-0000CA060000}"/>
    <cellStyle name="Normal 3 4 23" xfId="1747" xr:uid="{00000000-0005-0000-0000-0000CB060000}"/>
    <cellStyle name="Normal 3 4 3" xfId="1748" xr:uid="{00000000-0005-0000-0000-0000CC060000}"/>
    <cellStyle name="Normal 3 4 4" xfId="1749" xr:uid="{00000000-0005-0000-0000-0000CD060000}"/>
    <cellStyle name="Normal 3 4 5" xfId="1750" xr:uid="{00000000-0005-0000-0000-0000CE060000}"/>
    <cellStyle name="Normal 3 4 6" xfId="1751" xr:uid="{00000000-0005-0000-0000-0000CF060000}"/>
    <cellStyle name="Normal 3 4 7" xfId="1752" xr:uid="{00000000-0005-0000-0000-0000D0060000}"/>
    <cellStyle name="Normal 3 4 8" xfId="1753" xr:uid="{00000000-0005-0000-0000-0000D1060000}"/>
    <cellStyle name="Normal 3 4 9" xfId="1754" xr:uid="{00000000-0005-0000-0000-0000D2060000}"/>
    <cellStyle name="Normal 3 40" xfId="1755" xr:uid="{00000000-0005-0000-0000-0000D3060000}"/>
    <cellStyle name="Normal 3 41" xfId="1756" xr:uid="{00000000-0005-0000-0000-0000D4060000}"/>
    <cellStyle name="Normal 3 42" xfId="1757" xr:uid="{00000000-0005-0000-0000-0000D5060000}"/>
    <cellStyle name="Normal 3 43" xfId="1758" xr:uid="{00000000-0005-0000-0000-0000D6060000}"/>
    <cellStyle name="Normal 3 44" xfId="1759" xr:uid="{00000000-0005-0000-0000-0000D7060000}"/>
    <cellStyle name="Normal 3 45" xfId="1760" xr:uid="{00000000-0005-0000-0000-0000D8060000}"/>
    <cellStyle name="Normal 3 46" xfId="1761" xr:uid="{00000000-0005-0000-0000-0000D9060000}"/>
    <cellStyle name="Normal 3 47" xfId="1762" xr:uid="{00000000-0005-0000-0000-0000DA060000}"/>
    <cellStyle name="Normal 3 48" xfId="1763" xr:uid="{00000000-0005-0000-0000-0000DB060000}"/>
    <cellStyle name="Normal 3 49" xfId="1764" xr:uid="{00000000-0005-0000-0000-0000DC060000}"/>
    <cellStyle name="Normal 3 5" xfId="1765" xr:uid="{00000000-0005-0000-0000-0000DD060000}"/>
    <cellStyle name="Normal 3 5 10" xfId="1766" xr:uid="{00000000-0005-0000-0000-0000DE060000}"/>
    <cellStyle name="Normal 3 5 11" xfId="1767" xr:uid="{00000000-0005-0000-0000-0000DF060000}"/>
    <cellStyle name="Normal 3 5 12" xfId="1768" xr:uid="{00000000-0005-0000-0000-0000E0060000}"/>
    <cellStyle name="Normal 3 5 13" xfId="1769" xr:uid="{00000000-0005-0000-0000-0000E1060000}"/>
    <cellStyle name="Normal 3 5 14" xfId="1770" xr:uid="{00000000-0005-0000-0000-0000E2060000}"/>
    <cellStyle name="Normal 3 5 15" xfId="1771" xr:uid="{00000000-0005-0000-0000-0000E3060000}"/>
    <cellStyle name="Normal 3 5 16" xfId="1772" xr:uid="{00000000-0005-0000-0000-0000E4060000}"/>
    <cellStyle name="Normal 3 5 17" xfId="1773" xr:uid="{00000000-0005-0000-0000-0000E5060000}"/>
    <cellStyle name="Normal 3 5 18" xfId="1774" xr:uid="{00000000-0005-0000-0000-0000E6060000}"/>
    <cellStyle name="Normal 3 5 19" xfId="1775" xr:uid="{00000000-0005-0000-0000-0000E7060000}"/>
    <cellStyle name="Normal 3 5 2" xfId="1776" xr:uid="{00000000-0005-0000-0000-0000E8060000}"/>
    <cellStyle name="Normal 3 5 20" xfId="1777" xr:uid="{00000000-0005-0000-0000-0000E9060000}"/>
    <cellStyle name="Normal 3 5 21" xfId="1778" xr:uid="{00000000-0005-0000-0000-0000EA060000}"/>
    <cellStyle name="Normal 3 5 22" xfId="1779" xr:uid="{00000000-0005-0000-0000-0000EB060000}"/>
    <cellStyle name="Normal 3 5 23" xfId="1780" xr:uid="{00000000-0005-0000-0000-0000EC060000}"/>
    <cellStyle name="Normal 3 5 3" xfId="1781" xr:uid="{00000000-0005-0000-0000-0000ED060000}"/>
    <cellStyle name="Normal 3 5 4" xfId="1782" xr:uid="{00000000-0005-0000-0000-0000EE060000}"/>
    <cellStyle name="Normal 3 5 5" xfId="1783" xr:uid="{00000000-0005-0000-0000-0000EF060000}"/>
    <cellStyle name="Normal 3 5 6" xfId="1784" xr:uid="{00000000-0005-0000-0000-0000F0060000}"/>
    <cellStyle name="Normal 3 5 7" xfId="1785" xr:uid="{00000000-0005-0000-0000-0000F1060000}"/>
    <cellStyle name="Normal 3 5 8" xfId="1786" xr:uid="{00000000-0005-0000-0000-0000F2060000}"/>
    <cellStyle name="Normal 3 5 9" xfId="1787" xr:uid="{00000000-0005-0000-0000-0000F3060000}"/>
    <cellStyle name="Normal 3 50" xfId="1788" xr:uid="{00000000-0005-0000-0000-0000F4060000}"/>
    <cellStyle name="Normal 3 51" xfId="1789" xr:uid="{00000000-0005-0000-0000-0000F5060000}"/>
    <cellStyle name="Normal 3 52" xfId="1790" xr:uid="{00000000-0005-0000-0000-0000F6060000}"/>
    <cellStyle name="Normal 3 53" xfId="1791" xr:uid="{00000000-0005-0000-0000-0000F7060000}"/>
    <cellStyle name="Normal 3 54" xfId="1792" xr:uid="{00000000-0005-0000-0000-0000F8060000}"/>
    <cellStyle name="Normal 3 55" xfId="1793" xr:uid="{00000000-0005-0000-0000-0000F9060000}"/>
    <cellStyle name="Normal 3 56" xfId="1794" xr:uid="{00000000-0005-0000-0000-0000FA060000}"/>
    <cellStyle name="Normal 3 57" xfId="1795" xr:uid="{00000000-0005-0000-0000-0000FB060000}"/>
    <cellStyle name="Normal 3 58" xfId="1796" xr:uid="{00000000-0005-0000-0000-0000FC060000}"/>
    <cellStyle name="Normal 3 59" xfId="1797" xr:uid="{00000000-0005-0000-0000-0000FD060000}"/>
    <cellStyle name="Normal 3 6" xfId="1798" xr:uid="{00000000-0005-0000-0000-0000FE060000}"/>
    <cellStyle name="Normal 3 6 10" xfId="1799" xr:uid="{00000000-0005-0000-0000-0000FF060000}"/>
    <cellStyle name="Normal 3 6 11" xfId="1800" xr:uid="{00000000-0005-0000-0000-000000070000}"/>
    <cellStyle name="Normal 3 6 12" xfId="1801" xr:uid="{00000000-0005-0000-0000-000001070000}"/>
    <cellStyle name="Normal 3 6 13" xfId="1802" xr:uid="{00000000-0005-0000-0000-000002070000}"/>
    <cellStyle name="Normal 3 6 14" xfId="1803" xr:uid="{00000000-0005-0000-0000-000003070000}"/>
    <cellStyle name="Normal 3 6 15" xfId="1804" xr:uid="{00000000-0005-0000-0000-000004070000}"/>
    <cellStyle name="Normal 3 6 16" xfId="1805" xr:uid="{00000000-0005-0000-0000-000005070000}"/>
    <cellStyle name="Normal 3 6 17" xfId="1806" xr:uid="{00000000-0005-0000-0000-000006070000}"/>
    <cellStyle name="Normal 3 6 18" xfId="1807" xr:uid="{00000000-0005-0000-0000-000007070000}"/>
    <cellStyle name="Normal 3 6 19" xfId="1808" xr:uid="{00000000-0005-0000-0000-000008070000}"/>
    <cellStyle name="Normal 3 6 2" xfId="1809" xr:uid="{00000000-0005-0000-0000-000009070000}"/>
    <cellStyle name="Normal 3 6 20" xfId="1810" xr:uid="{00000000-0005-0000-0000-00000A070000}"/>
    <cellStyle name="Normal 3 6 21" xfId="1811" xr:uid="{00000000-0005-0000-0000-00000B070000}"/>
    <cellStyle name="Normal 3 6 22" xfId="1812" xr:uid="{00000000-0005-0000-0000-00000C070000}"/>
    <cellStyle name="Normal 3 6 23" xfId="1813" xr:uid="{00000000-0005-0000-0000-00000D070000}"/>
    <cellStyle name="Normal 3 6 3" xfId="1814" xr:uid="{00000000-0005-0000-0000-00000E070000}"/>
    <cellStyle name="Normal 3 6 4" xfId="1815" xr:uid="{00000000-0005-0000-0000-00000F070000}"/>
    <cellStyle name="Normal 3 6 5" xfId="1816" xr:uid="{00000000-0005-0000-0000-000010070000}"/>
    <cellStyle name="Normal 3 6 6" xfId="1817" xr:uid="{00000000-0005-0000-0000-000011070000}"/>
    <cellStyle name="Normal 3 6 7" xfId="1818" xr:uid="{00000000-0005-0000-0000-000012070000}"/>
    <cellStyle name="Normal 3 6 8" xfId="1819" xr:uid="{00000000-0005-0000-0000-000013070000}"/>
    <cellStyle name="Normal 3 6 9" xfId="1820" xr:uid="{00000000-0005-0000-0000-000014070000}"/>
    <cellStyle name="Normal 3 60" xfId="1821" xr:uid="{00000000-0005-0000-0000-000015070000}"/>
    <cellStyle name="Normal 3 61" xfId="1822" xr:uid="{00000000-0005-0000-0000-000016070000}"/>
    <cellStyle name="Normal 3 62" xfId="1823" xr:uid="{00000000-0005-0000-0000-000017070000}"/>
    <cellStyle name="Normal 3 63" xfId="1824" xr:uid="{00000000-0005-0000-0000-000018070000}"/>
    <cellStyle name="Normal 3 64" xfId="1825" xr:uid="{00000000-0005-0000-0000-000019070000}"/>
    <cellStyle name="Normal 3 65" xfId="1826" xr:uid="{00000000-0005-0000-0000-00001A070000}"/>
    <cellStyle name="Normal 3 66" xfId="1063" xr:uid="{00000000-0005-0000-0000-00001B070000}"/>
    <cellStyle name="Normal 3 67" xfId="2088" xr:uid="{00000000-0005-0000-0000-000030050000}"/>
    <cellStyle name="Normal 3 7" xfId="1827" xr:uid="{00000000-0005-0000-0000-00001C070000}"/>
    <cellStyle name="Normal 3 7 10" xfId="1828" xr:uid="{00000000-0005-0000-0000-00001D070000}"/>
    <cellStyle name="Normal 3 7 11" xfId="1829" xr:uid="{00000000-0005-0000-0000-00001E070000}"/>
    <cellStyle name="Normal 3 7 12" xfId="1830" xr:uid="{00000000-0005-0000-0000-00001F070000}"/>
    <cellStyle name="Normal 3 7 13" xfId="1831" xr:uid="{00000000-0005-0000-0000-000020070000}"/>
    <cellStyle name="Normal 3 7 14" xfId="1832" xr:uid="{00000000-0005-0000-0000-000021070000}"/>
    <cellStyle name="Normal 3 7 15" xfId="1833" xr:uid="{00000000-0005-0000-0000-000022070000}"/>
    <cellStyle name="Normal 3 7 16" xfId="1834" xr:uid="{00000000-0005-0000-0000-000023070000}"/>
    <cellStyle name="Normal 3 7 17" xfId="1835" xr:uid="{00000000-0005-0000-0000-000024070000}"/>
    <cellStyle name="Normal 3 7 18" xfId="1836" xr:uid="{00000000-0005-0000-0000-000025070000}"/>
    <cellStyle name="Normal 3 7 19" xfId="1837" xr:uid="{00000000-0005-0000-0000-000026070000}"/>
    <cellStyle name="Normal 3 7 2" xfId="1838" xr:uid="{00000000-0005-0000-0000-000027070000}"/>
    <cellStyle name="Normal 3 7 20" xfId="1839" xr:uid="{00000000-0005-0000-0000-000028070000}"/>
    <cellStyle name="Normal 3 7 21" xfId="1840" xr:uid="{00000000-0005-0000-0000-000029070000}"/>
    <cellStyle name="Normal 3 7 22" xfId="1841" xr:uid="{00000000-0005-0000-0000-00002A070000}"/>
    <cellStyle name="Normal 3 7 23" xfId="1842" xr:uid="{00000000-0005-0000-0000-00002B070000}"/>
    <cellStyle name="Normal 3 7 3" xfId="1843" xr:uid="{00000000-0005-0000-0000-00002C070000}"/>
    <cellStyle name="Normal 3 7 4" xfId="1844" xr:uid="{00000000-0005-0000-0000-00002D070000}"/>
    <cellStyle name="Normal 3 7 5" xfId="1845" xr:uid="{00000000-0005-0000-0000-00002E070000}"/>
    <cellStyle name="Normal 3 7 6" xfId="1846" xr:uid="{00000000-0005-0000-0000-00002F070000}"/>
    <cellStyle name="Normal 3 7 7" xfId="1847" xr:uid="{00000000-0005-0000-0000-000030070000}"/>
    <cellStyle name="Normal 3 7 8" xfId="1848" xr:uid="{00000000-0005-0000-0000-000031070000}"/>
    <cellStyle name="Normal 3 7 9" xfId="1849" xr:uid="{00000000-0005-0000-0000-000032070000}"/>
    <cellStyle name="Normal 3 7_Summary" xfId="2412" xr:uid="{00000000-0005-0000-0000-000045080000}"/>
    <cellStyle name="Normal 3 8" xfId="1850" xr:uid="{00000000-0005-0000-0000-000033070000}"/>
    <cellStyle name="Normal 3 8 10" xfId="1851" xr:uid="{00000000-0005-0000-0000-000034070000}"/>
    <cellStyle name="Normal 3 8 11" xfId="1852" xr:uid="{00000000-0005-0000-0000-000035070000}"/>
    <cellStyle name="Normal 3 8 12" xfId="1853" xr:uid="{00000000-0005-0000-0000-000036070000}"/>
    <cellStyle name="Normal 3 8 13" xfId="1854" xr:uid="{00000000-0005-0000-0000-000037070000}"/>
    <cellStyle name="Normal 3 8 14" xfId="1855" xr:uid="{00000000-0005-0000-0000-000038070000}"/>
    <cellStyle name="Normal 3 8 15" xfId="1856" xr:uid="{00000000-0005-0000-0000-000039070000}"/>
    <cellStyle name="Normal 3 8 16" xfId="1857" xr:uid="{00000000-0005-0000-0000-00003A070000}"/>
    <cellStyle name="Normal 3 8 17" xfId="1858" xr:uid="{00000000-0005-0000-0000-00003B070000}"/>
    <cellStyle name="Normal 3 8 18" xfId="1859" xr:uid="{00000000-0005-0000-0000-00003C070000}"/>
    <cellStyle name="Normal 3 8 19" xfId="1860" xr:uid="{00000000-0005-0000-0000-00003D070000}"/>
    <cellStyle name="Normal 3 8 2" xfId="1861" xr:uid="{00000000-0005-0000-0000-00003E070000}"/>
    <cellStyle name="Normal 3 8 20" xfId="1862" xr:uid="{00000000-0005-0000-0000-00003F070000}"/>
    <cellStyle name="Normal 3 8 21" xfId="1863" xr:uid="{00000000-0005-0000-0000-000040070000}"/>
    <cellStyle name="Normal 3 8 22" xfId="1864" xr:uid="{00000000-0005-0000-0000-000041070000}"/>
    <cellStyle name="Normal 3 8 23" xfId="1865" xr:uid="{00000000-0005-0000-0000-000042070000}"/>
    <cellStyle name="Normal 3 8 3" xfId="1866" xr:uid="{00000000-0005-0000-0000-000043070000}"/>
    <cellStyle name="Normal 3 8 4" xfId="1867" xr:uid="{00000000-0005-0000-0000-000044070000}"/>
    <cellStyle name="Normal 3 8 5" xfId="1868" xr:uid="{00000000-0005-0000-0000-000045070000}"/>
    <cellStyle name="Normal 3 8 6" xfId="1869" xr:uid="{00000000-0005-0000-0000-000046070000}"/>
    <cellStyle name="Normal 3 8 7" xfId="1870" xr:uid="{00000000-0005-0000-0000-000047070000}"/>
    <cellStyle name="Normal 3 8 8" xfId="1871" xr:uid="{00000000-0005-0000-0000-000048070000}"/>
    <cellStyle name="Normal 3 8 9" xfId="1872" xr:uid="{00000000-0005-0000-0000-000049070000}"/>
    <cellStyle name="Normal 3 9" xfId="1873" xr:uid="{00000000-0005-0000-0000-00004A070000}"/>
    <cellStyle name="Normal 3 9 10" xfId="1874" xr:uid="{00000000-0005-0000-0000-00004B070000}"/>
    <cellStyle name="Normal 3 9 11" xfId="1875" xr:uid="{00000000-0005-0000-0000-00004C070000}"/>
    <cellStyle name="Normal 3 9 12" xfId="1876" xr:uid="{00000000-0005-0000-0000-00004D070000}"/>
    <cellStyle name="Normal 3 9 13" xfId="1877" xr:uid="{00000000-0005-0000-0000-00004E070000}"/>
    <cellStyle name="Normal 3 9 14" xfId="1878" xr:uid="{00000000-0005-0000-0000-00004F070000}"/>
    <cellStyle name="Normal 3 9 15" xfId="1879" xr:uid="{00000000-0005-0000-0000-000050070000}"/>
    <cellStyle name="Normal 3 9 16" xfId="1880" xr:uid="{00000000-0005-0000-0000-000051070000}"/>
    <cellStyle name="Normal 3 9 17" xfId="1881" xr:uid="{00000000-0005-0000-0000-000052070000}"/>
    <cellStyle name="Normal 3 9 18" xfId="1882" xr:uid="{00000000-0005-0000-0000-000053070000}"/>
    <cellStyle name="Normal 3 9 19" xfId="1883" xr:uid="{00000000-0005-0000-0000-000054070000}"/>
    <cellStyle name="Normal 3 9 2" xfId="1884" xr:uid="{00000000-0005-0000-0000-000055070000}"/>
    <cellStyle name="Normal 3 9 20" xfId="1885" xr:uid="{00000000-0005-0000-0000-000056070000}"/>
    <cellStyle name="Normal 3 9 21" xfId="1886" xr:uid="{00000000-0005-0000-0000-000057070000}"/>
    <cellStyle name="Normal 3 9 22" xfId="1887" xr:uid="{00000000-0005-0000-0000-000058070000}"/>
    <cellStyle name="Normal 3 9 23" xfId="1888" xr:uid="{00000000-0005-0000-0000-000059070000}"/>
    <cellStyle name="Normal 3 9 3" xfId="1889" xr:uid="{00000000-0005-0000-0000-00005A070000}"/>
    <cellStyle name="Normal 3 9 4" xfId="1890" xr:uid="{00000000-0005-0000-0000-00005B070000}"/>
    <cellStyle name="Normal 3 9 5" xfId="1891" xr:uid="{00000000-0005-0000-0000-00005C070000}"/>
    <cellStyle name="Normal 3 9 6" xfId="1892" xr:uid="{00000000-0005-0000-0000-00005D070000}"/>
    <cellStyle name="Normal 3 9 7" xfId="1893" xr:uid="{00000000-0005-0000-0000-00005E070000}"/>
    <cellStyle name="Normal 3 9 8" xfId="1894" xr:uid="{00000000-0005-0000-0000-00005F070000}"/>
    <cellStyle name="Normal 3 9 9" xfId="1895" xr:uid="{00000000-0005-0000-0000-000060070000}"/>
    <cellStyle name="Normal 3 9_Summary" xfId="2413" xr:uid="{00000000-0005-0000-0000-000074080000}"/>
    <cellStyle name="Normal 3_Rates" xfId="2414" xr:uid="{00000000-0005-0000-0000-000075080000}"/>
    <cellStyle name="Normal 31" xfId="2024" xr:uid="{00000000-0005-0000-0000-000076080000}"/>
    <cellStyle name="Normal 4" xfId="51" xr:uid="{00000000-0005-0000-0000-000061070000}"/>
    <cellStyle name="Normal 4 2" xfId="1897" xr:uid="{00000000-0005-0000-0000-000062070000}"/>
    <cellStyle name="Normal 4 2 2" xfId="2091" xr:uid="{00000000-0005-0000-0000-000079080000}"/>
    <cellStyle name="Normal 4 2 3" xfId="2415" xr:uid="{00000000-0005-0000-0000-00007A080000}"/>
    <cellStyle name="Normal 4 2 4" xfId="2416" xr:uid="{00000000-0005-0000-0000-00007B080000}"/>
    <cellStyle name="Normal 4 2 5" xfId="2090" xr:uid="{00000000-0005-0000-0000-000078080000}"/>
    <cellStyle name="Normal 4 26" xfId="2417" xr:uid="{00000000-0005-0000-0000-00007C080000}"/>
    <cellStyle name="Normal 4 26 2" xfId="2418" xr:uid="{00000000-0005-0000-0000-00007D080000}"/>
    <cellStyle name="Normal 4 3" xfId="1896" xr:uid="{00000000-0005-0000-0000-000063070000}"/>
    <cellStyle name="Normal 4 3 2" xfId="2025" xr:uid="{00000000-0005-0000-0000-00007E080000}"/>
    <cellStyle name="Normal 4 4" xfId="2089" xr:uid="{00000000-0005-0000-0000-000077080000}"/>
    <cellStyle name="Normal 5" xfId="42" xr:uid="{00000000-0005-0000-0000-000064070000}"/>
    <cellStyle name="Normal 5 10" xfId="1898" xr:uid="{00000000-0005-0000-0000-000065070000}"/>
    <cellStyle name="Normal 5 11" xfId="1899" xr:uid="{00000000-0005-0000-0000-000066070000}"/>
    <cellStyle name="Normal 5 12" xfId="1900" xr:uid="{00000000-0005-0000-0000-000067070000}"/>
    <cellStyle name="Normal 5 13" xfId="1901" xr:uid="{00000000-0005-0000-0000-000068070000}"/>
    <cellStyle name="Normal 5 14" xfId="1902" xr:uid="{00000000-0005-0000-0000-000069070000}"/>
    <cellStyle name="Normal 5 15" xfId="1903" xr:uid="{00000000-0005-0000-0000-00006A070000}"/>
    <cellStyle name="Normal 5 16" xfId="1904" xr:uid="{00000000-0005-0000-0000-00006B070000}"/>
    <cellStyle name="Normal 5 17" xfId="1905" xr:uid="{00000000-0005-0000-0000-00006C070000}"/>
    <cellStyle name="Normal 5 18" xfId="1906" xr:uid="{00000000-0005-0000-0000-00006D070000}"/>
    <cellStyle name="Normal 5 19" xfId="1907" xr:uid="{00000000-0005-0000-0000-00006E070000}"/>
    <cellStyle name="Normal 5 2" xfId="1908" xr:uid="{00000000-0005-0000-0000-00006F070000}"/>
    <cellStyle name="Normal 5 2 10" xfId="1909" xr:uid="{00000000-0005-0000-0000-000070070000}"/>
    <cellStyle name="Normal 5 2 11" xfId="1910" xr:uid="{00000000-0005-0000-0000-000071070000}"/>
    <cellStyle name="Normal 5 2 12" xfId="1911" xr:uid="{00000000-0005-0000-0000-000072070000}"/>
    <cellStyle name="Normal 5 2 13" xfId="1912" xr:uid="{00000000-0005-0000-0000-000073070000}"/>
    <cellStyle name="Normal 5 2 14" xfId="1913" xr:uid="{00000000-0005-0000-0000-000074070000}"/>
    <cellStyle name="Normal 5 2 15" xfId="1914" xr:uid="{00000000-0005-0000-0000-000075070000}"/>
    <cellStyle name="Normal 5 2 16" xfId="1915" xr:uid="{00000000-0005-0000-0000-000076070000}"/>
    <cellStyle name="Normal 5 2 17" xfId="1916" xr:uid="{00000000-0005-0000-0000-000077070000}"/>
    <cellStyle name="Normal 5 2 18" xfId="1917" xr:uid="{00000000-0005-0000-0000-000078070000}"/>
    <cellStyle name="Normal 5 2 19" xfId="1918" xr:uid="{00000000-0005-0000-0000-000079070000}"/>
    <cellStyle name="Normal 5 2 2" xfId="1919" xr:uid="{00000000-0005-0000-0000-00007A070000}"/>
    <cellStyle name="Normal 5 2 20" xfId="1920" xr:uid="{00000000-0005-0000-0000-00007B070000}"/>
    <cellStyle name="Normal 5 2 21" xfId="1921" xr:uid="{00000000-0005-0000-0000-00007C070000}"/>
    <cellStyle name="Normal 5 2 22" xfId="1922" xr:uid="{00000000-0005-0000-0000-00007D070000}"/>
    <cellStyle name="Normal 5 2 23" xfId="1923" xr:uid="{00000000-0005-0000-0000-00007E070000}"/>
    <cellStyle name="Normal 5 2 3" xfId="1924" xr:uid="{00000000-0005-0000-0000-00007F070000}"/>
    <cellStyle name="Normal 5 2 4" xfId="1925" xr:uid="{00000000-0005-0000-0000-000080070000}"/>
    <cellStyle name="Normal 5 2 5" xfId="1926" xr:uid="{00000000-0005-0000-0000-000081070000}"/>
    <cellStyle name="Normal 5 2 6" xfId="1927" xr:uid="{00000000-0005-0000-0000-000082070000}"/>
    <cellStyle name="Normal 5 2 7" xfId="1928" xr:uid="{00000000-0005-0000-0000-000083070000}"/>
    <cellStyle name="Normal 5 2 8" xfId="1929" xr:uid="{00000000-0005-0000-0000-000084070000}"/>
    <cellStyle name="Normal 5 2 9" xfId="1930" xr:uid="{00000000-0005-0000-0000-000085070000}"/>
    <cellStyle name="Normal 5 20" xfId="1931" xr:uid="{00000000-0005-0000-0000-000086070000}"/>
    <cellStyle name="Normal 5 21" xfId="1932" xr:uid="{00000000-0005-0000-0000-000087070000}"/>
    <cellStyle name="Normal 5 22" xfId="1933" xr:uid="{00000000-0005-0000-0000-000088070000}"/>
    <cellStyle name="Normal 5 23" xfId="1934" xr:uid="{00000000-0005-0000-0000-000089070000}"/>
    <cellStyle name="Normal 5 24" xfId="1935" xr:uid="{00000000-0005-0000-0000-00008A070000}"/>
    <cellStyle name="Normal 5 25" xfId="2092" xr:uid="{00000000-0005-0000-0000-00007F080000}"/>
    <cellStyle name="Normal 5 3" xfId="1936" xr:uid="{00000000-0005-0000-0000-00008B070000}"/>
    <cellStyle name="Normal 5 4" xfId="1937" xr:uid="{00000000-0005-0000-0000-00008C070000}"/>
    <cellStyle name="Normal 5 5" xfId="1938" xr:uid="{00000000-0005-0000-0000-00008D070000}"/>
    <cellStyle name="Normal 5 6" xfId="1939" xr:uid="{00000000-0005-0000-0000-00008E070000}"/>
    <cellStyle name="Normal 5 7" xfId="1940" xr:uid="{00000000-0005-0000-0000-00008F070000}"/>
    <cellStyle name="Normal 5 8" xfId="1941" xr:uid="{00000000-0005-0000-0000-000090070000}"/>
    <cellStyle name="Normal 5 9" xfId="1942" xr:uid="{00000000-0005-0000-0000-000091070000}"/>
    <cellStyle name="Normal 5_Summary" xfId="2419" xr:uid="{00000000-0005-0000-0000-0000AD080000}"/>
    <cellStyle name="Normal 6" xfId="1943" xr:uid="{00000000-0005-0000-0000-000092070000}"/>
    <cellStyle name="Normal 6 2" xfId="2094" xr:uid="{00000000-0005-0000-0000-0000AF080000}"/>
    <cellStyle name="Normal 6 2 2" xfId="2095" xr:uid="{00000000-0005-0000-0000-0000B0080000}"/>
    <cellStyle name="Normal 6 2 2 2" xfId="2096" xr:uid="{00000000-0005-0000-0000-0000B1080000}"/>
    <cellStyle name="Normal 6 2 3" xfId="2097" xr:uid="{00000000-0005-0000-0000-0000B2080000}"/>
    <cellStyle name="Normal 6 3" xfId="2098" xr:uid="{00000000-0005-0000-0000-0000B3080000}"/>
    <cellStyle name="Normal 6 3 2" xfId="2099" xr:uid="{00000000-0005-0000-0000-0000B4080000}"/>
    <cellStyle name="Normal 6 4" xfId="2100" xr:uid="{00000000-0005-0000-0000-0000B5080000}"/>
    <cellStyle name="Normal 6 5" xfId="2093" xr:uid="{00000000-0005-0000-0000-0000AE080000}"/>
    <cellStyle name="Normal 7" xfId="1944" xr:uid="{00000000-0005-0000-0000-000093070000}"/>
    <cellStyle name="Normal 7 10" xfId="1945" xr:uid="{00000000-0005-0000-0000-000094070000}"/>
    <cellStyle name="Normal 7 11" xfId="1946" xr:uid="{00000000-0005-0000-0000-000095070000}"/>
    <cellStyle name="Normal 7 12" xfId="1947" xr:uid="{00000000-0005-0000-0000-000096070000}"/>
    <cellStyle name="Normal 7 13" xfId="1948" xr:uid="{00000000-0005-0000-0000-000097070000}"/>
    <cellStyle name="Normal 7 14" xfId="1949" xr:uid="{00000000-0005-0000-0000-000098070000}"/>
    <cellStyle name="Normal 7 15" xfId="1950" xr:uid="{00000000-0005-0000-0000-000099070000}"/>
    <cellStyle name="Normal 7 16" xfId="1951" xr:uid="{00000000-0005-0000-0000-00009A070000}"/>
    <cellStyle name="Normal 7 17" xfId="1952" xr:uid="{00000000-0005-0000-0000-00009B070000}"/>
    <cellStyle name="Normal 7 18" xfId="1953" xr:uid="{00000000-0005-0000-0000-00009C070000}"/>
    <cellStyle name="Normal 7 19" xfId="1954" xr:uid="{00000000-0005-0000-0000-00009D070000}"/>
    <cellStyle name="Normal 7 2" xfId="1955" xr:uid="{00000000-0005-0000-0000-00009E070000}"/>
    <cellStyle name="Normal 7 2 10" xfId="1956" xr:uid="{00000000-0005-0000-0000-00009F070000}"/>
    <cellStyle name="Normal 7 2 11" xfId="1957" xr:uid="{00000000-0005-0000-0000-0000A0070000}"/>
    <cellStyle name="Normal 7 2 12" xfId="1958" xr:uid="{00000000-0005-0000-0000-0000A1070000}"/>
    <cellStyle name="Normal 7 2 13" xfId="1959" xr:uid="{00000000-0005-0000-0000-0000A2070000}"/>
    <cellStyle name="Normal 7 2 14" xfId="1960" xr:uid="{00000000-0005-0000-0000-0000A3070000}"/>
    <cellStyle name="Normal 7 2 15" xfId="1961" xr:uid="{00000000-0005-0000-0000-0000A4070000}"/>
    <cellStyle name="Normal 7 2 16" xfId="1962" xr:uid="{00000000-0005-0000-0000-0000A5070000}"/>
    <cellStyle name="Normal 7 2 17" xfId="1963" xr:uid="{00000000-0005-0000-0000-0000A6070000}"/>
    <cellStyle name="Normal 7 2 18" xfId="1964" xr:uid="{00000000-0005-0000-0000-0000A7070000}"/>
    <cellStyle name="Normal 7 2 19" xfId="1965" xr:uid="{00000000-0005-0000-0000-0000A8070000}"/>
    <cellStyle name="Normal 7 2 2" xfId="1966" xr:uid="{00000000-0005-0000-0000-0000A9070000}"/>
    <cellStyle name="Normal 7 2 20" xfId="1967" xr:uid="{00000000-0005-0000-0000-0000AA070000}"/>
    <cellStyle name="Normal 7 2 21" xfId="1968" xr:uid="{00000000-0005-0000-0000-0000AB070000}"/>
    <cellStyle name="Normal 7 2 22" xfId="1969" xr:uid="{00000000-0005-0000-0000-0000AC070000}"/>
    <cellStyle name="Normal 7 2 23" xfId="1970" xr:uid="{00000000-0005-0000-0000-0000AD070000}"/>
    <cellStyle name="Normal 7 2 24" xfId="2102" xr:uid="{00000000-0005-0000-0000-0000C1080000}"/>
    <cellStyle name="Normal 7 2 3" xfId="1971" xr:uid="{00000000-0005-0000-0000-0000AE070000}"/>
    <cellStyle name="Normal 7 2 4" xfId="1972" xr:uid="{00000000-0005-0000-0000-0000AF070000}"/>
    <cellStyle name="Normal 7 2 5" xfId="1973" xr:uid="{00000000-0005-0000-0000-0000B0070000}"/>
    <cellStyle name="Normal 7 2 6" xfId="1974" xr:uid="{00000000-0005-0000-0000-0000B1070000}"/>
    <cellStyle name="Normal 7 2 7" xfId="1975" xr:uid="{00000000-0005-0000-0000-0000B2070000}"/>
    <cellStyle name="Normal 7 2 8" xfId="1976" xr:uid="{00000000-0005-0000-0000-0000B3070000}"/>
    <cellStyle name="Normal 7 2 9" xfId="1977" xr:uid="{00000000-0005-0000-0000-0000B4070000}"/>
    <cellStyle name="Normal 7 20" xfId="1978" xr:uid="{00000000-0005-0000-0000-0000B5070000}"/>
    <cellStyle name="Normal 7 21" xfId="1979" xr:uid="{00000000-0005-0000-0000-0000B6070000}"/>
    <cellStyle name="Normal 7 22" xfId="1980" xr:uid="{00000000-0005-0000-0000-0000B7070000}"/>
    <cellStyle name="Normal 7 23" xfId="1981" xr:uid="{00000000-0005-0000-0000-0000B8070000}"/>
    <cellStyle name="Normal 7 24" xfId="1982" xr:uid="{00000000-0005-0000-0000-0000B9070000}"/>
    <cellStyle name="Normal 7 25" xfId="2101" xr:uid="{00000000-0005-0000-0000-0000B6080000}"/>
    <cellStyle name="Normal 7 3" xfId="1983" xr:uid="{00000000-0005-0000-0000-0000BA070000}"/>
    <cellStyle name="Normal 7 4" xfId="1984" xr:uid="{00000000-0005-0000-0000-0000BB070000}"/>
    <cellStyle name="Normal 7 5" xfId="1985" xr:uid="{00000000-0005-0000-0000-0000BC070000}"/>
    <cellStyle name="Normal 7 6" xfId="1986" xr:uid="{00000000-0005-0000-0000-0000BD070000}"/>
    <cellStyle name="Normal 7 7" xfId="1987" xr:uid="{00000000-0005-0000-0000-0000BE070000}"/>
    <cellStyle name="Normal 7 8" xfId="1988" xr:uid="{00000000-0005-0000-0000-0000BF070000}"/>
    <cellStyle name="Normal 7 9" xfId="1989" xr:uid="{00000000-0005-0000-0000-0000C0070000}"/>
    <cellStyle name="Normal 8" xfId="1990" xr:uid="{00000000-0005-0000-0000-0000C1070000}"/>
    <cellStyle name="Normal 8 2" xfId="2104" xr:uid="{00000000-0005-0000-0000-0000E5080000}"/>
    <cellStyle name="Normal 8 2 2" xfId="2105" xr:uid="{00000000-0005-0000-0000-0000E6080000}"/>
    <cellStyle name="Normal 8 3" xfId="2106" xr:uid="{00000000-0005-0000-0000-0000E7080000}"/>
    <cellStyle name="Normal 8 4" xfId="2103" xr:uid="{00000000-0005-0000-0000-0000E4080000}"/>
    <cellStyle name="Normal 9" xfId="2107" xr:uid="{00000000-0005-0000-0000-0000E8080000}"/>
    <cellStyle name="Normal 9 2" xfId="2108" xr:uid="{00000000-0005-0000-0000-0000E9080000}"/>
    <cellStyle name="Normal 9 3" xfId="2420" xr:uid="{00000000-0005-0000-0000-0000EA080000}"/>
    <cellStyle name="Note" xfId="15" builtinId="10" customBuiltin="1"/>
    <cellStyle name="Note 2" xfId="1991" xr:uid="{00000000-0005-0000-0000-0000C3070000}"/>
    <cellStyle name="Note 2 2" xfId="2422" xr:uid="{00000000-0005-0000-0000-0000F0080000}"/>
    <cellStyle name="Note 2 2 2" xfId="2505" xr:uid="{00000000-0005-0000-0000-0000F1080000}"/>
    <cellStyle name="Note 2 2 3" xfId="2508" xr:uid="{00000000-0005-0000-0000-0000F2080000}"/>
    <cellStyle name="Note 2 3" xfId="2421" xr:uid="{00000000-0005-0000-0000-0000EF080000}"/>
    <cellStyle name="Note 3" xfId="2423" xr:uid="{00000000-0005-0000-0000-0000F3080000}"/>
    <cellStyle name="NumColmHd" xfId="2424" xr:uid="{00000000-0005-0000-0000-0000F4080000}"/>
    <cellStyle name="NumColmHd 2" xfId="2506" xr:uid="{00000000-0005-0000-0000-0000F5080000}"/>
    <cellStyle name="NumColmHd 3" xfId="2509" xr:uid="{00000000-0005-0000-0000-0000F6080000}"/>
    <cellStyle name="Output" xfId="10" builtinId="21" customBuiltin="1"/>
    <cellStyle name="Output 2" xfId="1992" xr:uid="{00000000-0005-0000-0000-0000C5070000}"/>
    <cellStyle name="Output 2 2" xfId="2507" xr:uid="{00000000-0005-0000-0000-0000F8080000}"/>
    <cellStyle name="Output 2 3" xfId="2510" xr:uid="{00000000-0005-0000-0000-0000F9080000}"/>
    <cellStyle name="Percent" xfId="2513" builtinId="5"/>
    <cellStyle name="Percent [0]" xfId="2425" xr:uid="{00000000-0005-0000-0000-0000FA080000}"/>
    <cellStyle name="Percent [00]" xfId="2426" xr:uid="{00000000-0005-0000-0000-0000FB080000}"/>
    <cellStyle name="Percent [2]" xfId="2427" xr:uid="{00000000-0005-0000-0000-0000FC080000}"/>
    <cellStyle name="Percent 10" xfId="2109" xr:uid="{00000000-0005-0000-0000-0000FD080000}"/>
    <cellStyle name="Percent 10 2" xfId="2110" xr:uid="{00000000-0005-0000-0000-0000FE080000}"/>
    <cellStyle name="Percent 10 2 2" xfId="2428" xr:uid="{00000000-0005-0000-0000-0000FF080000}"/>
    <cellStyle name="Percent 10 3" xfId="2429" xr:uid="{00000000-0005-0000-0000-000000090000}"/>
    <cellStyle name="Percent 11" xfId="2111" xr:uid="{00000000-0005-0000-0000-000001090000}"/>
    <cellStyle name="Percent 11 2" xfId="2112" xr:uid="{00000000-0005-0000-0000-000002090000}"/>
    <cellStyle name="Percent 12" xfId="2113" xr:uid="{00000000-0005-0000-0000-000003090000}"/>
    <cellStyle name="Percent 12 2" xfId="2430" xr:uid="{00000000-0005-0000-0000-000004090000}"/>
    <cellStyle name="Percent 13" xfId="2148" xr:uid="{00000000-0005-0000-0000-000005090000}"/>
    <cellStyle name="Percent 14" xfId="2431" xr:uid="{00000000-0005-0000-0000-000006090000}"/>
    <cellStyle name="Percent 15" xfId="2432" xr:uid="{00000000-0005-0000-0000-000007090000}"/>
    <cellStyle name="Percent 15 2" xfId="2433" xr:uid="{00000000-0005-0000-0000-000008090000}"/>
    <cellStyle name="Percent 16" xfId="2434" xr:uid="{00000000-0005-0000-0000-000009090000}"/>
    <cellStyle name="Percent 16 2" xfId="2435" xr:uid="{00000000-0005-0000-0000-00000A090000}"/>
    <cellStyle name="Percent 17" xfId="2436" xr:uid="{00000000-0005-0000-0000-00000B090000}"/>
    <cellStyle name="Percent 17 2" xfId="2437" xr:uid="{00000000-0005-0000-0000-00000C090000}"/>
    <cellStyle name="Percent 18" xfId="2438" xr:uid="{00000000-0005-0000-0000-00000D090000}"/>
    <cellStyle name="Percent 19" xfId="2439" xr:uid="{00000000-0005-0000-0000-00000E090000}"/>
    <cellStyle name="Percent 19 2" xfId="2440" xr:uid="{00000000-0005-0000-0000-00000F090000}"/>
    <cellStyle name="Percent 2" xfId="53" xr:uid="{00000000-0005-0000-0000-0000C6070000}"/>
    <cellStyle name="Percent 2 10" xfId="2022" xr:uid="{00000000-0005-0000-0000-0000C7070000}"/>
    <cellStyle name="Percent 2 11" xfId="2016" xr:uid="{00000000-0005-0000-0000-0000C7070000}"/>
    <cellStyle name="Percent 2 2" xfId="2010" xr:uid="{00000000-0005-0000-0000-0000C7070000}"/>
    <cellStyle name="Percent 2 2 10" xfId="2441" xr:uid="{00000000-0005-0000-0000-000012090000}"/>
    <cellStyle name="Percent 2 2 10 2" xfId="2442" xr:uid="{00000000-0005-0000-0000-000013090000}"/>
    <cellStyle name="Percent 2 2 11" xfId="2443" xr:uid="{00000000-0005-0000-0000-000014090000}"/>
    <cellStyle name="Percent 2 2 12" xfId="2444" xr:uid="{00000000-0005-0000-0000-000015090000}"/>
    <cellStyle name="Percent 2 2 13" xfId="2445" xr:uid="{00000000-0005-0000-0000-000016090000}"/>
    <cellStyle name="Percent 2 2 2" xfId="2446" xr:uid="{00000000-0005-0000-0000-000017090000}"/>
    <cellStyle name="Percent 2 2 2 2" xfId="2447" xr:uid="{00000000-0005-0000-0000-000018090000}"/>
    <cellStyle name="Percent 2 2 2 3" xfId="2448" xr:uid="{00000000-0005-0000-0000-000019090000}"/>
    <cellStyle name="Percent 2 2 2 4" xfId="2449" xr:uid="{00000000-0005-0000-0000-00001A090000}"/>
    <cellStyle name="Percent 2 2 3" xfId="2450" xr:uid="{00000000-0005-0000-0000-00001B090000}"/>
    <cellStyle name="Percent 2 2 4" xfId="2451" xr:uid="{00000000-0005-0000-0000-00001C090000}"/>
    <cellStyle name="Percent 2 2 5" xfId="2452" xr:uid="{00000000-0005-0000-0000-00001D090000}"/>
    <cellStyle name="Percent 2 2 6" xfId="2453" xr:uid="{00000000-0005-0000-0000-00001E090000}"/>
    <cellStyle name="Percent 2 2 6 2" xfId="2454" xr:uid="{00000000-0005-0000-0000-00001F090000}"/>
    <cellStyle name="Percent 2 2 7" xfId="2455" xr:uid="{00000000-0005-0000-0000-000020090000}"/>
    <cellStyle name="Percent 2 2 7 2" xfId="2456" xr:uid="{00000000-0005-0000-0000-000021090000}"/>
    <cellStyle name="Percent 2 2 8" xfId="2457" xr:uid="{00000000-0005-0000-0000-000022090000}"/>
    <cellStyle name="Percent 2 2 8 2" xfId="2458" xr:uid="{00000000-0005-0000-0000-000023090000}"/>
    <cellStyle name="Percent 2 2 9" xfId="2459" xr:uid="{00000000-0005-0000-0000-000024090000}"/>
    <cellStyle name="Percent 2 2 9 2" xfId="2460" xr:uid="{00000000-0005-0000-0000-000025090000}"/>
    <cellStyle name="Percent 2 3" xfId="2115" xr:uid="{00000000-0005-0000-0000-000026090000}"/>
    <cellStyle name="Percent 2 3 2" xfId="2461" xr:uid="{00000000-0005-0000-0000-000027090000}"/>
    <cellStyle name="Percent 2 3 3" xfId="2462" xr:uid="{00000000-0005-0000-0000-000028090000}"/>
    <cellStyle name="Percent 2 3 4" xfId="2463" xr:uid="{00000000-0005-0000-0000-000029090000}"/>
    <cellStyle name="Percent 2 3 5" xfId="2464" xr:uid="{00000000-0005-0000-0000-00002A090000}"/>
    <cellStyle name="Percent 2 4" xfId="2116" xr:uid="{00000000-0005-0000-0000-00002B090000}"/>
    <cellStyle name="Percent 2 4 2" xfId="2465" xr:uid="{00000000-0005-0000-0000-00002C090000}"/>
    <cellStyle name="Percent 2 5" xfId="2466" xr:uid="{00000000-0005-0000-0000-00002D090000}"/>
    <cellStyle name="Percent 2 6" xfId="2467" xr:uid="{00000000-0005-0000-0000-00002E090000}"/>
    <cellStyle name="Percent 2 6 2" xfId="2468" xr:uid="{00000000-0005-0000-0000-00002F090000}"/>
    <cellStyle name="Percent 2 6 3" xfId="2469" xr:uid="{00000000-0005-0000-0000-000030090000}"/>
    <cellStyle name="Percent 2 6 4" xfId="2470" xr:uid="{00000000-0005-0000-0000-000031090000}"/>
    <cellStyle name="Percent 2 7" xfId="2471" xr:uid="{00000000-0005-0000-0000-000032090000}"/>
    <cellStyle name="Percent 2 8" xfId="2472" xr:uid="{00000000-0005-0000-0000-000033090000}"/>
    <cellStyle name="Percent 2 9" xfId="2114" xr:uid="{00000000-0005-0000-0000-000010090000}"/>
    <cellStyle name="Percent 20" xfId="2473" xr:uid="{00000000-0005-0000-0000-000034090000}"/>
    <cellStyle name="Percent 21" xfId="2474" xr:uid="{00000000-0005-0000-0000-000035090000}"/>
    <cellStyle name="Percent 22" xfId="2475" xr:uid="{00000000-0005-0000-0000-000036090000}"/>
    <cellStyle name="Percent 3" xfId="52" xr:uid="{00000000-0005-0000-0000-0000C7070000}"/>
    <cellStyle name="Percent 3 10" xfId="2117" xr:uid="{00000000-0005-0000-0000-000037090000}"/>
    <cellStyle name="Percent 3 11" xfId="2021" xr:uid="{00000000-0005-0000-0000-0000C8070000}"/>
    <cellStyle name="Percent 3 12" xfId="2015" xr:uid="{00000000-0005-0000-0000-0000C8070000}"/>
    <cellStyle name="Percent 3 2" xfId="2009" xr:uid="{00000000-0005-0000-0000-0000C8070000}"/>
    <cellStyle name="Percent 3 2 2" xfId="2119" xr:uid="{00000000-0005-0000-0000-000039090000}"/>
    <cellStyle name="Percent 3 2 2 2" xfId="2120" xr:uid="{00000000-0005-0000-0000-00003A090000}"/>
    <cellStyle name="Percent 3 2 3" xfId="2121" xr:uid="{00000000-0005-0000-0000-00003B090000}"/>
    <cellStyle name="Percent 3 2 4" xfId="2118" xr:uid="{00000000-0005-0000-0000-000038090000}"/>
    <cellStyle name="Percent 3 3" xfId="2122" xr:uid="{00000000-0005-0000-0000-00003C090000}"/>
    <cellStyle name="Percent 3 3 2" xfId="2123" xr:uid="{00000000-0005-0000-0000-00003D090000}"/>
    <cellStyle name="Percent 3 4" xfId="2124" xr:uid="{00000000-0005-0000-0000-00003E090000}"/>
    <cellStyle name="Percent 3 5" xfId="2476" xr:uid="{00000000-0005-0000-0000-00003F090000}"/>
    <cellStyle name="Percent 3 6" xfId="2477" xr:uid="{00000000-0005-0000-0000-000040090000}"/>
    <cellStyle name="Percent 3 7" xfId="2478" xr:uid="{00000000-0005-0000-0000-000041090000}"/>
    <cellStyle name="Percent 3 8" xfId="2479" xr:uid="{00000000-0005-0000-0000-000042090000}"/>
    <cellStyle name="Percent 3 9" xfId="2480" xr:uid="{00000000-0005-0000-0000-000043090000}"/>
    <cellStyle name="Percent 4" xfId="1993" xr:uid="{00000000-0005-0000-0000-0000C8070000}"/>
    <cellStyle name="Percent 4 2" xfId="2126" xr:uid="{00000000-0005-0000-0000-000045090000}"/>
    <cellStyle name="Percent 4 2 2" xfId="2127" xr:uid="{00000000-0005-0000-0000-000046090000}"/>
    <cellStyle name="Percent 4 3" xfId="2128" xr:uid="{00000000-0005-0000-0000-000047090000}"/>
    <cellStyle name="Percent 4 4" xfId="2129" xr:uid="{00000000-0005-0000-0000-000048090000}"/>
    <cellStyle name="Percent 4 5" xfId="2481" xr:uid="{00000000-0005-0000-0000-000049090000}"/>
    <cellStyle name="Percent 4 6" xfId="2125" xr:uid="{00000000-0005-0000-0000-000044090000}"/>
    <cellStyle name="Percent 5" xfId="2130" xr:uid="{00000000-0005-0000-0000-00004A090000}"/>
    <cellStyle name="Percent 5 2" xfId="2131" xr:uid="{00000000-0005-0000-0000-00004B090000}"/>
    <cellStyle name="Percent 5 2 2" xfId="2132" xr:uid="{00000000-0005-0000-0000-00004C090000}"/>
    <cellStyle name="Percent 5 2 2 2" xfId="2133" xr:uid="{00000000-0005-0000-0000-00004D090000}"/>
    <cellStyle name="Percent 5 2 3" xfId="2134" xr:uid="{00000000-0005-0000-0000-00004E090000}"/>
    <cellStyle name="Percent 5 3" xfId="2135" xr:uid="{00000000-0005-0000-0000-00004F090000}"/>
    <cellStyle name="Percent 5 3 2" xfId="2136" xr:uid="{00000000-0005-0000-0000-000050090000}"/>
    <cellStyle name="Percent 5 4" xfId="2137" xr:uid="{00000000-0005-0000-0000-000051090000}"/>
    <cellStyle name="Percent 6" xfId="2138" xr:uid="{00000000-0005-0000-0000-000052090000}"/>
    <cellStyle name="Percent 6 2" xfId="2139" xr:uid="{00000000-0005-0000-0000-000053090000}"/>
    <cellStyle name="Percent 6 2 2" xfId="2140" xr:uid="{00000000-0005-0000-0000-000054090000}"/>
    <cellStyle name="Percent 6 3" xfId="2141" xr:uid="{00000000-0005-0000-0000-000055090000}"/>
    <cellStyle name="Percent 7" xfId="2142" xr:uid="{00000000-0005-0000-0000-000056090000}"/>
    <cellStyle name="Percent 7 2" xfId="2143" xr:uid="{00000000-0005-0000-0000-000057090000}"/>
    <cellStyle name="Percent 8" xfId="2144" xr:uid="{00000000-0005-0000-0000-000058090000}"/>
    <cellStyle name="Percent 8 2" xfId="2482" xr:uid="{00000000-0005-0000-0000-000059090000}"/>
    <cellStyle name="Percent 9" xfId="2145" xr:uid="{00000000-0005-0000-0000-00005A090000}"/>
    <cellStyle name="Percent 9 2" xfId="2483" xr:uid="{00000000-0005-0000-0000-00005B090000}"/>
    <cellStyle name="Percent 9 3" xfId="2484" xr:uid="{00000000-0005-0000-0000-00005C090000}"/>
    <cellStyle name="PrePop Currency (0)" xfId="2485" xr:uid="{00000000-0005-0000-0000-00005D090000}"/>
    <cellStyle name="PrePop Currency (2)" xfId="2486" xr:uid="{00000000-0005-0000-0000-00005E090000}"/>
    <cellStyle name="PrePop Units (0)" xfId="2487" xr:uid="{00000000-0005-0000-0000-00005F090000}"/>
    <cellStyle name="PrePop Units (1)" xfId="2488" xr:uid="{00000000-0005-0000-0000-000060090000}"/>
    <cellStyle name="PrePop Units (2)" xfId="2489" xr:uid="{00000000-0005-0000-0000-000061090000}"/>
    <cellStyle name="RowLabel" xfId="2490" xr:uid="{00000000-0005-0000-0000-000062090000}"/>
    <cellStyle name="Text Indent A" xfId="2491" xr:uid="{00000000-0005-0000-0000-000063090000}"/>
    <cellStyle name="Text Indent B" xfId="2492" xr:uid="{00000000-0005-0000-0000-000064090000}"/>
    <cellStyle name="Text Indent C" xfId="2493" xr:uid="{00000000-0005-0000-0000-000065090000}"/>
    <cellStyle name="Title" xfId="1" builtinId="15" customBuiltin="1"/>
    <cellStyle name="Title 2" xfId="1994" xr:uid="{00000000-0005-0000-0000-0000CA070000}"/>
    <cellStyle name="Title 3" xfId="1997" xr:uid="{00000000-0005-0000-0000-0000D6070000}"/>
    <cellStyle name="Total" xfId="17" builtinId="25" customBuiltin="1"/>
    <cellStyle name="Total 2" xfId="1995" xr:uid="{00000000-0005-0000-0000-0000CC070000}"/>
    <cellStyle name="Total 2 2" xfId="2494" xr:uid="{00000000-0005-0000-0000-000067090000}"/>
    <cellStyle name="Unprot" xfId="2495" xr:uid="{00000000-0005-0000-0000-000068090000}"/>
    <cellStyle name="Unprot 2" xfId="2496" xr:uid="{00000000-0005-0000-0000-000069090000}"/>
    <cellStyle name="Unprot$" xfId="2497" xr:uid="{00000000-0005-0000-0000-00006A090000}"/>
    <cellStyle name="Unprotect" xfId="2498" xr:uid="{00000000-0005-0000-0000-00006B090000}"/>
    <cellStyle name="Warning Text" xfId="14" builtinId="11" customBuiltin="1"/>
    <cellStyle name="Warning Text 2" xfId="1996" xr:uid="{00000000-0005-0000-0000-0000CE070000}"/>
  </cellStyles>
  <dxfs count="3">
    <dxf>
      <fill>
        <patternFill>
          <bgColor theme="0" tint="-0.34998626667073579"/>
        </patternFill>
      </fill>
    </dxf>
    <dxf>
      <fill>
        <patternFill>
          <bgColor theme="0" tint="-0.34998626667073579"/>
        </patternFill>
      </fill>
    </dxf>
    <dxf>
      <fill>
        <patternFill>
          <bgColor theme="0" tint="-0.34998626667073579"/>
        </patternFill>
      </fill>
    </dxf>
  </dxfs>
  <tableStyles count="0" defaultTableStyle="TableStyleMedium2" defaultPivotStyle="PivotStyleLight16"/>
  <colors>
    <mruColors>
      <color rgb="FFFFF8CA"/>
      <color rgb="FF3083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2.xml.rels><?xml version="1.0" encoding="UTF-8" standalone="yes"?>
<Relationships xmlns="http://schemas.openxmlformats.org/package/2006/relationships"><Relationship Id="rId13" Type="http://schemas.openxmlformats.org/officeDocument/2006/relationships/image" Target="../media/image15.png"/><Relationship Id="rId18" Type="http://schemas.openxmlformats.org/officeDocument/2006/relationships/image" Target="../media/image20.png"/><Relationship Id="rId26" Type="http://schemas.openxmlformats.org/officeDocument/2006/relationships/image" Target="../media/image28.png"/><Relationship Id="rId3" Type="http://schemas.openxmlformats.org/officeDocument/2006/relationships/image" Target="../media/image5.tmp"/><Relationship Id="rId21" Type="http://schemas.openxmlformats.org/officeDocument/2006/relationships/image" Target="../media/image23.png"/><Relationship Id="rId34" Type="http://schemas.openxmlformats.org/officeDocument/2006/relationships/image" Target="../media/image36.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5" Type="http://schemas.openxmlformats.org/officeDocument/2006/relationships/image" Target="../media/image27.png"/><Relationship Id="rId33" Type="http://schemas.openxmlformats.org/officeDocument/2006/relationships/image" Target="../media/image35.png"/><Relationship Id="rId2" Type="http://schemas.openxmlformats.org/officeDocument/2006/relationships/image" Target="../media/image4.tmp"/><Relationship Id="rId16" Type="http://schemas.openxmlformats.org/officeDocument/2006/relationships/image" Target="../media/image18.png"/><Relationship Id="rId20" Type="http://schemas.openxmlformats.org/officeDocument/2006/relationships/image" Target="../media/image22.png"/><Relationship Id="rId29" Type="http://schemas.openxmlformats.org/officeDocument/2006/relationships/image" Target="../media/image31.png"/><Relationship Id="rId1" Type="http://schemas.openxmlformats.org/officeDocument/2006/relationships/image" Target="../media/image3.tmp"/><Relationship Id="rId6" Type="http://schemas.openxmlformats.org/officeDocument/2006/relationships/image" Target="../media/image8.tmp"/><Relationship Id="rId11" Type="http://schemas.openxmlformats.org/officeDocument/2006/relationships/image" Target="../media/image13.png"/><Relationship Id="rId24" Type="http://schemas.openxmlformats.org/officeDocument/2006/relationships/image" Target="../media/image26.png"/><Relationship Id="rId32" Type="http://schemas.openxmlformats.org/officeDocument/2006/relationships/image" Target="../media/image34.png"/><Relationship Id="rId5" Type="http://schemas.openxmlformats.org/officeDocument/2006/relationships/image" Target="../media/image7.tmp"/><Relationship Id="rId15" Type="http://schemas.openxmlformats.org/officeDocument/2006/relationships/image" Target="../media/image17.png"/><Relationship Id="rId23" Type="http://schemas.openxmlformats.org/officeDocument/2006/relationships/image" Target="../media/image25.png"/><Relationship Id="rId28" Type="http://schemas.openxmlformats.org/officeDocument/2006/relationships/image" Target="../media/image30.png"/><Relationship Id="rId10" Type="http://schemas.openxmlformats.org/officeDocument/2006/relationships/image" Target="../media/image12.png"/><Relationship Id="rId19" Type="http://schemas.openxmlformats.org/officeDocument/2006/relationships/image" Target="../media/image21.png"/><Relationship Id="rId31" Type="http://schemas.openxmlformats.org/officeDocument/2006/relationships/image" Target="../media/image33.png"/><Relationship Id="rId4" Type="http://schemas.openxmlformats.org/officeDocument/2006/relationships/image" Target="../media/image6.tmp"/><Relationship Id="rId9" Type="http://schemas.openxmlformats.org/officeDocument/2006/relationships/image" Target="../media/image11.png"/><Relationship Id="rId14" Type="http://schemas.openxmlformats.org/officeDocument/2006/relationships/image" Target="../media/image16.png"/><Relationship Id="rId22" Type="http://schemas.openxmlformats.org/officeDocument/2006/relationships/image" Target="../media/image24.png"/><Relationship Id="rId27" Type="http://schemas.openxmlformats.org/officeDocument/2006/relationships/image" Target="../media/image29.png"/><Relationship Id="rId30" Type="http://schemas.openxmlformats.org/officeDocument/2006/relationships/image" Target="../media/image32.png"/><Relationship Id="rId8" Type="http://schemas.openxmlformats.org/officeDocument/2006/relationships/image" Target="../media/image10.png"/></Relationships>
</file>

<file path=xl/drawings/_rels/drawing3.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123825</xdr:rowOff>
    </xdr:from>
    <xdr:to>
      <xdr:col>1</xdr:col>
      <xdr:colOff>800100</xdr:colOff>
      <xdr:row>5</xdr:row>
      <xdr:rowOff>85849</xdr:rowOff>
    </xdr:to>
    <xdr:pic>
      <xdr:nvPicPr>
        <xdr:cNvPr id="3" name="Picture 2">
          <a:extLst>
            <a:ext uri="{FF2B5EF4-FFF2-40B4-BE49-F238E27FC236}">
              <a16:creationId xmlns:a16="http://schemas.microsoft.com/office/drawing/2014/main" id="{8818BF02-2A10-4A33-A0ED-09C4E5CB7A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23825"/>
          <a:ext cx="3476625" cy="8668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5</xdr:col>
      <xdr:colOff>4598121</xdr:colOff>
      <xdr:row>36</xdr:row>
      <xdr:rowOff>60960</xdr:rowOff>
    </xdr:to>
    <xdr:pic>
      <xdr:nvPicPr>
        <xdr:cNvPr id="65" name="Picture 64" descr="Screen Clipping">
          <a:extLst>
            <a:ext uri="{FF2B5EF4-FFF2-40B4-BE49-F238E27FC236}">
              <a16:creationId xmlns:a16="http://schemas.microsoft.com/office/drawing/2014/main" id="{517D9C10-713A-44CA-9656-D26AC413CD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9775" y="1095375"/>
          <a:ext cx="4598121" cy="5852160"/>
        </a:xfrm>
        <a:prstGeom prst="rect">
          <a:avLst/>
        </a:prstGeom>
      </xdr:spPr>
    </xdr:pic>
    <xdr:clientData/>
  </xdr:twoCellAnchor>
  <xdr:twoCellAnchor editAs="oneCell">
    <xdr:from>
      <xdr:col>5</xdr:col>
      <xdr:colOff>4</xdr:colOff>
      <xdr:row>37</xdr:row>
      <xdr:rowOff>0</xdr:rowOff>
    </xdr:from>
    <xdr:to>
      <xdr:col>5</xdr:col>
      <xdr:colOff>4583849</xdr:colOff>
      <xdr:row>72</xdr:row>
      <xdr:rowOff>66675</xdr:rowOff>
    </xdr:to>
    <xdr:pic>
      <xdr:nvPicPr>
        <xdr:cNvPr id="67" name="Picture 66" descr="Screen Clipping">
          <a:extLst>
            <a:ext uri="{FF2B5EF4-FFF2-40B4-BE49-F238E27FC236}">
              <a16:creationId xmlns:a16="http://schemas.microsoft.com/office/drawing/2014/main" id="{85D97E4D-6D8E-4E2F-BAB8-03276ABF9294}"/>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29779" y="7067550"/>
          <a:ext cx="4583845" cy="6400800"/>
        </a:xfrm>
        <a:prstGeom prst="rect">
          <a:avLst/>
        </a:prstGeom>
      </xdr:spPr>
    </xdr:pic>
    <xdr:clientData/>
  </xdr:twoCellAnchor>
  <xdr:twoCellAnchor editAs="oneCell">
    <xdr:from>
      <xdr:col>5</xdr:col>
      <xdr:colOff>0</xdr:colOff>
      <xdr:row>73</xdr:row>
      <xdr:rowOff>0</xdr:rowOff>
    </xdr:from>
    <xdr:to>
      <xdr:col>5</xdr:col>
      <xdr:colOff>4544104</xdr:colOff>
      <xdr:row>105</xdr:row>
      <xdr:rowOff>60960</xdr:rowOff>
    </xdr:to>
    <xdr:pic>
      <xdr:nvPicPr>
        <xdr:cNvPr id="69" name="Picture 68" descr="Screen Clipping">
          <a:extLst>
            <a:ext uri="{FF2B5EF4-FFF2-40B4-BE49-F238E27FC236}">
              <a16:creationId xmlns:a16="http://schemas.microsoft.com/office/drawing/2014/main" id="{A5B07344-870B-491B-8F33-A31FF929635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629775" y="13582650"/>
          <a:ext cx="4544104" cy="5852160"/>
        </a:xfrm>
        <a:prstGeom prst="rect">
          <a:avLst/>
        </a:prstGeom>
      </xdr:spPr>
    </xdr:pic>
    <xdr:clientData/>
  </xdr:twoCellAnchor>
  <xdr:twoCellAnchor editAs="oneCell">
    <xdr:from>
      <xdr:col>5</xdr:col>
      <xdr:colOff>1</xdr:colOff>
      <xdr:row>105</xdr:row>
      <xdr:rowOff>0</xdr:rowOff>
    </xdr:from>
    <xdr:to>
      <xdr:col>5</xdr:col>
      <xdr:colOff>4573930</xdr:colOff>
      <xdr:row>139</xdr:row>
      <xdr:rowOff>64770</xdr:rowOff>
    </xdr:to>
    <xdr:pic>
      <xdr:nvPicPr>
        <xdr:cNvPr id="71" name="Picture 70" descr="Screen Clipping">
          <a:extLst>
            <a:ext uri="{FF2B5EF4-FFF2-40B4-BE49-F238E27FC236}">
              <a16:creationId xmlns:a16="http://schemas.microsoft.com/office/drawing/2014/main" id="{CD6EA3CD-132D-46EA-9393-33A9D7E879B8}"/>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629776" y="19373850"/>
          <a:ext cx="4573929" cy="6217920"/>
        </a:xfrm>
        <a:prstGeom prst="rect">
          <a:avLst/>
        </a:prstGeom>
      </xdr:spPr>
    </xdr:pic>
    <xdr:clientData/>
  </xdr:twoCellAnchor>
  <xdr:twoCellAnchor editAs="oneCell">
    <xdr:from>
      <xdr:col>5</xdr:col>
      <xdr:colOff>12</xdr:colOff>
      <xdr:row>140</xdr:row>
      <xdr:rowOff>0</xdr:rowOff>
    </xdr:from>
    <xdr:to>
      <xdr:col>5</xdr:col>
      <xdr:colOff>4543320</xdr:colOff>
      <xdr:row>172</xdr:row>
      <xdr:rowOff>60960</xdr:rowOff>
    </xdr:to>
    <xdr:pic>
      <xdr:nvPicPr>
        <xdr:cNvPr id="73" name="Picture 72" descr="Screen Clipping">
          <a:extLst>
            <a:ext uri="{FF2B5EF4-FFF2-40B4-BE49-F238E27FC236}">
              <a16:creationId xmlns:a16="http://schemas.microsoft.com/office/drawing/2014/main" id="{A04A8F44-9242-4285-946E-157969337E59}"/>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629787" y="25707975"/>
          <a:ext cx="4543308" cy="5852160"/>
        </a:xfrm>
        <a:prstGeom prst="rect">
          <a:avLst/>
        </a:prstGeom>
      </xdr:spPr>
    </xdr:pic>
    <xdr:clientData/>
  </xdr:twoCellAnchor>
  <xdr:twoCellAnchor editAs="oneCell">
    <xdr:from>
      <xdr:col>5</xdr:col>
      <xdr:colOff>1</xdr:colOff>
      <xdr:row>172</xdr:row>
      <xdr:rowOff>0</xdr:rowOff>
    </xdr:from>
    <xdr:to>
      <xdr:col>5</xdr:col>
      <xdr:colOff>4556996</xdr:colOff>
      <xdr:row>204</xdr:row>
      <xdr:rowOff>152400</xdr:rowOff>
    </xdr:to>
    <xdr:pic>
      <xdr:nvPicPr>
        <xdr:cNvPr id="75" name="Picture 74" descr="Screen Clipping">
          <a:extLst>
            <a:ext uri="{FF2B5EF4-FFF2-40B4-BE49-F238E27FC236}">
              <a16:creationId xmlns:a16="http://schemas.microsoft.com/office/drawing/2014/main" id="{3A9FD7F4-873B-44C5-B846-A6F2927A1EF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9629776" y="31499175"/>
          <a:ext cx="4556995" cy="5943600"/>
        </a:xfrm>
        <a:prstGeom prst="rect">
          <a:avLst/>
        </a:prstGeom>
      </xdr:spPr>
    </xdr:pic>
    <xdr:clientData/>
  </xdr:twoCellAnchor>
  <xdr:twoCellAnchor editAs="oneCell">
    <xdr:from>
      <xdr:col>3</xdr:col>
      <xdr:colOff>0</xdr:colOff>
      <xdr:row>4</xdr:row>
      <xdr:rowOff>0</xdr:rowOff>
    </xdr:from>
    <xdr:to>
      <xdr:col>3</xdr:col>
      <xdr:colOff>4514286</xdr:colOff>
      <xdr:row>40</xdr:row>
      <xdr:rowOff>103948</xdr:rowOff>
    </xdr:to>
    <xdr:pic>
      <xdr:nvPicPr>
        <xdr:cNvPr id="4" name="Picture 3">
          <a:extLst>
            <a:ext uri="{FF2B5EF4-FFF2-40B4-BE49-F238E27FC236}">
              <a16:creationId xmlns:a16="http://schemas.microsoft.com/office/drawing/2014/main" id="{7CA4D3BE-DE00-4E50-9AAB-0931F75B7431}"/>
            </a:ext>
          </a:extLst>
        </xdr:cNvPr>
        <xdr:cNvPicPr>
          <a:picLocks noChangeAspect="1"/>
        </xdr:cNvPicPr>
      </xdr:nvPicPr>
      <xdr:blipFill>
        <a:blip xmlns:r="http://schemas.openxmlformats.org/officeDocument/2006/relationships" r:embed="rId7"/>
        <a:stretch>
          <a:fillRect/>
        </a:stretch>
      </xdr:blipFill>
      <xdr:spPr>
        <a:xfrm>
          <a:off x="4657725" y="1095375"/>
          <a:ext cx="4514286" cy="6619048"/>
        </a:xfrm>
        <a:prstGeom prst="rect">
          <a:avLst/>
        </a:prstGeom>
      </xdr:spPr>
    </xdr:pic>
    <xdr:clientData/>
  </xdr:twoCellAnchor>
  <xdr:twoCellAnchor editAs="oneCell">
    <xdr:from>
      <xdr:col>3</xdr:col>
      <xdr:colOff>0</xdr:colOff>
      <xdr:row>41</xdr:row>
      <xdr:rowOff>0</xdr:rowOff>
    </xdr:from>
    <xdr:to>
      <xdr:col>3</xdr:col>
      <xdr:colOff>4571429</xdr:colOff>
      <xdr:row>78</xdr:row>
      <xdr:rowOff>37258</xdr:rowOff>
    </xdr:to>
    <xdr:pic>
      <xdr:nvPicPr>
        <xdr:cNvPr id="6" name="Picture 5">
          <a:extLst>
            <a:ext uri="{FF2B5EF4-FFF2-40B4-BE49-F238E27FC236}">
              <a16:creationId xmlns:a16="http://schemas.microsoft.com/office/drawing/2014/main" id="{A0F03441-0766-494F-B882-DF45B509447C}"/>
            </a:ext>
          </a:extLst>
        </xdr:cNvPr>
        <xdr:cNvPicPr>
          <a:picLocks noChangeAspect="1"/>
        </xdr:cNvPicPr>
      </xdr:nvPicPr>
      <xdr:blipFill>
        <a:blip xmlns:r="http://schemas.openxmlformats.org/officeDocument/2006/relationships" r:embed="rId8"/>
        <a:stretch>
          <a:fillRect/>
        </a:stretch>
      </xdr:blipFill>
      <xdr:spPr>
        <a:xfrm>
          <a:off x="4657725" y="7791450"/>
          <a:ext cx="4571429" cy="6733333"/>
        </a:xfrm>
        <a:prstGeom prst="rect">
          <a:avLst/>
        </a:prstGeom>
      </xdr:spPr>
    </xdr:pic>
    <xdr:clientData/>
  </xdr:twoCellAnchor>
  <xdr:twoCellAnchor editAs="oneCell">
    <xdr:from>
      <xdr:col>9</xdr:col>
      <xdr:colOff>0</xdr:colOff>
      <xdr:row>4</xdr:row>
      <xdr:rowOff>0</xdr:rowOff>
    </xdr:from>
    <xdr:to>
      <xdr:col>9</xdr:col>
      <xdr:colOff>4580952</xdr:colOff>
      <xdr:row>40</xdr:row>
      <xdr:rowOff>161090</xdr:rowOff>
    </xdr:to>
    <xdr:pic>
      <xdr:nvPicPr>
        <xdr:cNvPr id="2" name="Picture 1">
          <a:extLst>
            <a:ext uri="{FF2B5EF4-FFF2-40B4-BE49-F238E27FC236}">
              <a16:creationId xmlns:a16="http://schemas.microsoft.com/office/drawing/2014/main" id="{399D75B2-5749-425B-ACBE-A2BBEDECD1D8}"/>
            </a:ext>
          </a:extLst>
        </xdr:cNvPr>
        <xdr:cNvPicPr>
          <a:picLocks noChangeAspect="1"/>
        </xdr:cNvPicPr>
      </xdr:nvPicPr>
      <xdr:blipFill>
        <a:blip xmlns:r="http://schemas.openxmlformats.org/officeDocument/2006/relationships" r:embed="rId9"/>
        <a:stretch>
          <a:fillRect/>
        </a:stretch>
      </xdr:blipFill>
      <xdr:spPr>
        <a:xfrm>
          <a:off x="14601825" y="1095375"/>
          <a:ext cx="4580952" cy="6676190"/>
        </a:xfrm>
        <a:prstGeom prst="rect">
          <a:avLst/>
        </a:prstGeom>
      </xdr:spPr>
    </xdr:pic>
    <xdr:clientData/>
  </xdr:twoCellAnchor>
  <xdr:twoCellAnchor editAs="oneCell">
    <xdr:from>
      <xdr:col>9</xdr:col>
      <xdr:colOff>0</xdr:colOff>
      <xdr:row>41</xdr:row>
      <xdr:rowOff>0</xdr:rowOff>
    </xdr:from>
    <xdr:to>
      <xdr:col>10</xdr:col>
      <xdr:colOff>937</xdr:colOff>
      <xdr:row>72</xdr:row>
      <xdr:rowOff>19050</xdr:rowOff>
    </xdr:to>
    <xdr:pic>
      <xdr:nvPicPr>
        <xdr:cNvPr id="3" name="Picture 2">
          <a:extLst>
            <a:ext uri="{FF2B5EF4-FFF2-40B4-BE49-F238E27FC236}">
              <a16:creationId xmlns:a16="http://schemas.microsoft.com/office/drawing/2014/main" id="{39916230-3187-4DB9-9382-6BBBC6AC2231}"/>
            </a:ext>
          </a:extLst>
        </xdr:cNvPr>
        <xdr:cNvPicPr>
          <a:picLocks noChangeAspect="1"/>
        </xdr:cNvPicPr>
      </xdr:nvPicPr>
      <xdr:blipFill>
        <a:blip xmlns:r="http://schemas.openxmlformats.org/officeDocument/2006/relationships" r:embed="rId10"/>
        <a:stretch>
          <a:fillRect/>
        </a:stretch>
      </xdr:blipFill>
      <xdr:spPr>
        <a:xfrm>
          <a:off x="14601825" y="7791450"/>
          <a:ext cx="4620561" cy="5629275"/>
        </a:xfrm>
        <a:prstGeom prst="rect">
          <a:avLst/>
        </a:prstGeom>
      </xdr:spPr>
    </xdr:pic>
    <xdr:clientData/>
  </xdr:twoCellAnchor>
  <xdr:twoCellAnchor editAs="oneCell">
    <xdr:from>
      <xdr:col>9</xdr:col>
      <xdr:colOff>0</xdr:colOff>
      <xdr:row>73</xdr:row>
      <xdr:rowOff>0</xdr:rowOff>
    </xdr:from>
    <xdr:to>
      <xdr:col>9</xdr:col>
      <xdr:colOff>4611917</xdr:colOff>
      <xdr:row>103</xdr:row>
      <xdr:rowOff>171450</xdr:rowOff>
    </xdr:to>
    <xdr:pic>
      <xdr:nvPicPr>
        <xdr:cNvPr id="5" name="Picture 4">
          <a:extLst>
            <a:ext uri="{FF2B5EF4-FFF2-40B4-BE49-F238E27FC236}">
              <a16:creationId xmlns:a16="http://schemas.microsoft.com/office/drawing/2014/main" id="{3893731A-A3FD-410B-B749-C87DADCF42E0}"/>
            </a:ext>
          </a:extLst>
        </xdr:cNvPr>
        <xdr:cNvPicPr>
          <a:picLocks noChangeAspect="1"/>
        </xdr:cNvPicPr>
      </xdr:nvPicPr>
      <xdr:blipFill>
        <a:blip xmlns:r="http://schemas.openxmlformats.org/officeDocument/2006/relationships" r:embed="rId11"/>
        <a:stretch>
          <a:fillRect/>
        </a:stretch>
      </xdr:blipFill>
      <xdr:spPr>
        <a:xfrm>
          <a:off x="14601825" y="13582650"/>
          <a:ext cx="4611917" cy="5600700"/>
        </a:xfrm>
        <a:prstGeom prst="rect">
          <a:avLst/>
        </a:prstGeom>
      </xdr:spPr>
    </xdr:pic>
    <xdr:clientData/>
  </xdr:twoCellAnchor>
  <xdr:twoCellAnchor editAs="oneCell">
    <xdr:from>
      <xdr:col>9</xdr:col>
      <xdr:colOff>1</xdr:colOff>
      <xdr:row>104</xdr:row>
      <xdr:rowOff>0</xdr:rowOff>
    </xdr:from>
    <xdr:to>
      <xdr:col>9</xdr:col>
      <xdr:colOff>4619393</xdr:colOff>
      <xdr:row>134</xdr:row>
      <xdr:rowOff>161925</xdr:rowOff>
    </xdr:to>
    <xdr:pic>
      <xdr:nvPicPr>
        <xdr:cNvPr id="7" name="Picture 6">
          <a:extLst>
            <a:ext uri="{FF2B5EF4-FFF2-40B4-BE49-F238E27FC236}">
              <a16:creationId xmlns:a16="http://schemas.microsoft.com/office/drawing/2014/main" id="{77AD10F2-69AD-489D-8052-58B3254A5BBC}"/>
            </a:ext>
          </a:extLst>
        </xdr:cNvPr>
        <xdr:cNvPicPr>
          <a:picLocks noChangeAspect="1"/>
        </xdr:cNvPicPr>
      </xdr:nvPicPr>
      <xdr:blipFill>
        <a:blip xmlns:r="http://schemas.openxmlformats.org/officeDocument/2006/relationships" r:embed="rId12"/>
        <a:stretch>
          <a:fillRect/>
        </a:stretch>
      </xdr:blipFill>
      <xdr:spPr>
        <a:xfrm>
          <a:off x="14601826" y="19192875"/>
          <a:ext cx="4619392" cy="5591175"/>
        </a:xfrm>
        <a:prstGeom prst="rect">
          <a:avLst/>
        </a:prstGeom>
      </xdr:spPr>
    </xdr:pic>
    <xdr:clientData/>
  </xdr:twoCellAnchor>
  <xdr:twoCellAnchor editAs="oneCell">
    <xdr:from>
      <xdr:col>13</xdr:col>
      <xdr:colOff>0</xdr:colOff>
      <xdr:row>4</xdr:row>
      <xdr:rowOff>0</xdr:rowOff>
    </xdr:from>
    <xdr:to>
      <xdr:col>13</xdr:col>
      <xdr:colOff>4609990</xdr:colOff>
      <xdr:row>41</xdr:row>
      <xdr:rowOff>76200</xdr:rowOff>
    </xdr:to>
    <xdr:pic>
      <xdr:nvPicPr>
        <xdr:cNvPr id="8" name="Picture 7">
          <a:extLst>
            <a:ext uri="{FF2B5EF4-FFF2-40B4-BE49-F238E27FC236}">
              <a16:creationId xmlns:a16="http://schemas.microsoft.com/office/drawing/2014/main" id="{F3B93B3D-8ED7-45CD-B108-AB56D6552793}"/>
            </a:ext>
          </a:extLst>
        </xdr:cNvPr>
        <xdr:cNvPicPr>
          <a:picLocks noChangeAspect="1"/>
        </xdr:cNvPicPr>
      </xdr:nvPicPr>
      <xdr:blipFill>
        <a:blip xmlns:r="http://schemas.openxmlformats.org/officeDocument/2006/relationships" r:embed="rId13"/>
        <a:stretch>
          <a:fillRect/>
        </a:stretch>
      </xdr:blipFill>
      <xdr:spPr>
        <a:xfrm>
          <a:off x="24545925" y="1095375"/>
          <a:ext cx="4609990" cy="6772275"/>
        </a:xfrm>
        <a:prstGeom prst="rect">
          <a:avLst/>
        </a:prstGeom>
      </xdr:spPr>
    </xdr:pic>
    <xdr:clientData/>
  </xdr:twoCellAnchor>
  <xdr:twoCellAnchor editAs="oneCell">
    <xdr:from>
      <xdr:col>13</xdr:col>
      <xdr:colOff>0</xdr:colOff>
      <xdr:row>42</xdr:row>
      <xdr:rowOff>0</xdr:rowOff>
    </xdr:from>
    <xdr:to>
      <xdr:col>13</xdr:col>
      <xdr:colOff>4610509</xdr:colOff>
      <xdr:row>79</xdr:row>
      <xdr:rowOff>133350</xdr:rowOff>
    </xdr:to>
    <xdr:pic>
      <xdr:nvPicPr>
        <xdr:cNvPr id="9" name="Picture 8">
          <a:extLst>
            <a:ext uri="{FF2B5EF4-FFF2-40B4-BE49-F238E27FC236}">
              <a16:creationId xmlns:a16="http://schemas.microsoft.com/office/drawing/2014/main" id="{A2202831-9876-4EFA-9EB2-E228BF53246F}"/>
            </a:ext>
          </a:extLst>
        </xdr:cNvPr>
        <xdr:cNvPicPr>
          <a:picLocks noChangeAspect="1"/>
        </xdr:cNvPicPr>
      </xdr:nvPicPr>
      <xdr:blipFill>
        <a:blip xmlns:r="http://schemas.openxmlformats.org/officeDocument/2006/relationships" r:embed="rId14"/>
        <a:stretch>
          <a:fillRect/>
        </a:stretch>
      </xdr:blipFill>
      <xdr:spPr>
        <a:xfrm>
          <a:off x="24545925" y="7972425"/>
          <a:ext cx="4610509" cy="6829425"/>
        </a:xfrm>
        <a:prstGeom prst="rect">
          <a:avLst/>
        </a:prstGeom>
      </xdr:spPr>
    </xdr:pic>
    <xdr:clientData/>
  </xdr:twoCellAnchor>
  <xdr:twoCellAnchor editAs="oneCell">
    <xdr:from>
      <xdr:col>13</xdr:col>
      <xdr:colOff>0</xdr:colOff>
      <xdr:row>80</xdr:row>
      <xdr:rowOff>0</xdr:rowOff>
    </xdr:from>
    <xdr:to>
      <xdr:col>13</xdr:col>
      <xdr:colOff>4594355</xdr:colOff>
      <xdr:row>87</xdr:row>
      <xdr:rowOff>114300</xdr:rowOff>
    </xdr:to>
    <xdr:pic>
      <xdr:nvPicPr>
        <xdr:cNvPr id="10" name="Picture 9">
          <a:extLst>
            <a:ext uri="{FF2B5EF4-FFF2-40B4-BE49-F238E27FC236}">
              <a16:creationId xmlns:a16="http://schemas.microsoft.com/office/drawing/2014/main" id="{8706FFBE-DB17-4DB0-83C0-48F3DEFF0981}"/>
            </a:ext>
          </a:extLst>
        </xdr:cNvPr>
        <xdr:cNvPicPr>
          <a:picLocks noChangeAspect="1"/>
        </xdr:cNvPicPr>
      </xdr:nvPicPr>
      <xdr:blipFill>
        <a:blip xmlns:r="http://schemas.openxmlformats.org/officeDocument/2006/relationships" r:embed="rId15"/>
        <a:stretch>
          <a:fillRect/>
        </a:stretch>
      </xdr:blipFill>
      <xdr:spPr>
        <a:xfrm>
          <a:off x="24545925" y="14849475"/>
          <a:ext cx="4594355" cy="1381125"/>
        </a:xfrm>
        <a:prstGeom prst="rect">
          <a:avLst/>
        </a:prstGeom>
      </xdr:spPr>
    </xdr:pic>
    <xdr:clientData/>
  </xdr:twoCellAnchor>
  <xdr:twoCellAnchor editAs="oneCell">
    <xdr:from>
      <xdr:col>11</xdr:col>
      <xdr:colOff>0</xdr:colOff>
      <xdr:row>4</xdr:row>
      <xdr:rowOff>1</xdr:rowOff>
    </xdr:from>
    <xdr:to>
      <xdr:col>11</xdr:col>
      <xdr:colOff>4610099</xdr:colOff>
      <xdr:row>41</xdr:row>
      <xdr:rowOff>9526</xdr:rowOff>
    </xdr:to>
    <xdr:pic>
      <xdr:nvPicPr>
        <xdr:cNvPr id="11" name="Picture 10">
          <a:extLst>
            <a:ext uri="{FF2B5EF4-FFF2-40B4-BE49-F238E27FC236}">
              <a16:creationId xmlns:a16="http://schemas.microsoft.com/office/drawing/2014/main" id="{E483DEBE-FCDC-4476-A1ED-12D0245A7055}"/>
            </a:ext>
          </a:extLst>
        </xdr:cNvPr>
        <xdr:cNvPicPr>
          <a:picLocks noChangeAspect="1"/>
        </xdr:cNvPicPr>
      </xdr:nvPicPr>
      <xdr:blipFill>
        <a:blip xmlns:r="http://schemas.openxmlformats.org/officeDocument/2006/relationships" r:embed="rId16"/>
        <a:stretch>
          <a:fillRect/>
        </a:stretch>
      </xdr:blipFill>
      <xdr:spPr>
        <a:xfrm>
          <a:off x="19573875" y="1095376"/>
          <a:ext cx="4610099" cy="6705600"/>
        </a:xfrm>
        <a:prstGeom prst="rect">
          <a:avLst/>
        </a:prstGeom>
      </xdr:spPr>
    </xdr:pic>
    <xdr:clientData/>
  </xdr:twoCellAnchor>
  <xdr:twoCellAnchor editAs="oneCell">
    <xdr:from>
      <xdr:col>11</xdr:col>
      <xdr:colOff>1</xdr:colOff>
      <xdr:row>40</xdr:row>
      <xdr:rowOff>171450</xdr:rowOff>
    </xdr:from>
    <xdr:to>
      <xdr:col>12</xdr:col>
      <xdr:colOff>7603</xdr:colOff>
      <xdr:row>78</xdr:row>
      <xdr:rowOff>104775</xdr:rowOff>
    </xdr:to>
    <xdr:pic>
      <xdr:nvPicPr>
        <xdr:cNvPr id="12" name="Picture 11">
          <a:extLst>
            <a:ext uri="{FF2B5EF4-FFF2-40B4-BE49-F238E27FC236}">
              <a16:creationId xmlns:a16="http://schemas.microsoft.com/office/drawing/2014/main" id="{CF1123BA-9A1C-4B16-822F-4F08AE067B91}"/>
            </a:ext>
          </a:extLst>
        </xdr:cNvPr>
        <xdr:cNvPicPr>
          <a:picLocks noChangeAspect="1"/>
        </xdr:cNvPicPr>
      </xdr:nvPicPr>
      <xdr:blipFill>
        <a:blip xmlns:r="http://schemas.openxmlformats.org/officeDocument/2006/relationships" r:embed="rId17"/>
        <a:stretch>
          <a:fillRect/>
        </a:stretch>
      </xdr:blipFill>
      <xdr:spPr>
        <a:xfrm>
          <a:off x="19573876" y="7781925"/>
          <a:ext cx="4627228" cy="6810375"/>
        </a:xfrm>
        <a:prstGeom prst="rect">
          <a:avLst/>
        </a:prstGeom>
      </xdr:spPr>
    </xdr:pic>
    <xdr:clientData/>
  </xdr:twoCellAnchor>
  <xdr:twoCellAnchor editAs="oneCell">
    <xdr:from>
      <xdr:col>11</xdr:col>
      <xdr:colOff>0</xdr:colOff>
      <xdr:row>79</xdr:row>
      <xdr:rowOff>1</xdr:rowOff>
    </xdr:from>
    <xdr:to>
      <xdr:col>12</xdr:col>
      <xdr:colOff>18283</xdr:colOff>
      <xdr:row>116</xdr:row>
      <xdr:rowOff>142876</xdr:rowOff>
    </xdr:to>
    <xdr:pic>
      <xdr:nvPicPr>
        <xdr:cNvPr id="13" name="Picture 12">
          <a:extLst>
            <a:ext uri="{FF2B5EF4-FFF2-40B4-BE49-F238E27FC236}">
              <a16:creationId xmlns:a16="http://schemas.microsoft.com/office/drawing/2014/main" id="{573CB08A-E266-407F-9E11-00BF5D700A84}"/>
            </a:ext>
          </a:extLst>
        </xdr:cNvPr>
        <xdr:cNvPicPr>
          <a:picLocks noChangeAspect="1"/>
        </xdr:cNvPicPr>
      </xdr:nvPicPr>
      <xdr:blipFill>
        <a:blip xmlns:r="http://schemas.openxmlformats.org/officeDocument/2006/relationships" r:embed="rId18"/>
        <a:stretch>
          <a:fillRect/>
        </a:stretch>
      </xdr:blipFill>
      <xdr:spPr>
        <a:xfrm>
          <a:off x="19573875" y="14668501"/>
          <a:ext cx="4637909" cy="6838950"/>
        </a:xfrm>
        <a:prstGeom prst="rect">
          <a:avLst/>
        </a:prstGeom>
      </xdr:spPr>
    </xdr:pic>
    <xdr:clientData/>
  </xdr:twoCellAnchor>
  <xdr:twoCellAnchor editAs="oneCell">
    <xdr:from>
      <xdr:col>11</xdr:col>
      <xdr:colOff>0</xdr:colOff>
      <xdr:row>117</xdr:row>
      <xdr:rowOff>1</xdr:rowOff>
    </xdr:from>
    <xdr:to>
      <xdr:col>11</xdr:col>
      <xdr:colOff>4612071</xdr:colOff>
      <xdr:row>154</xdr:row>
      <xdr:rowOff>104776</xdr:rowOff>
    </xdr:to>
    <xdr:pic>
      <xdr:nvPicPr>
        <xdr:cNvPr id="14" name="Picture 13">
          <a:extLst>
            <a:ext uri="{FF2B5EF4-FFF2-40B4-BE49-F238E27FC236}">
              <a16:creationId xmlns:a16="http://schemas.microsoft.com/office/drawing/2014/main" id="{41CC6564-5E87-4F6A-BAF3-8F7EF29A5546}"/>
            </a:ext>
          </a:extLst>
        </xdr:cNvPr>
        <xdr:cNvPicPr>
          <a:picLocks noChangeAspect="1"/>
        </xdr:cNvPicPr>
      </xdr:nvPicPr>
      <xdr:blipFill>
        <a:blip xmlns:r="http://schemas.openxmlformats.org/officeDocument/2006/relationships" r:embed="rId19"/>
        <a:stretch>
          <a:fillRect/>
        </a:stretch>
      </xdr:blipFill>
      <xdr:spPr>
        <a:xfrm>
          <a:off x="19573875" y="21545551"/>
          <a:ext cx="4612071" cy="6800850"/>
        </a:xfrm>
        <a:prstGeom prst="rect">
          <a:avLst/>
        </a:prstGeom>
      </xdr:spPr>
    </xdr:pic>
    <xdr:clientData/>
  </xdr:twoCellAnchor>
  <xdr:twoCellAnchor editAs="oneCell">
    <xdr:from>
      <xdr:col>11</xdr:col>
      <xdr:colOff>1</xdr:colOff>
      <xdr:row>155</xdr:row>
      <xdr:rowOff>1</xdr:rowOff>
    </xdr:from>
    <xdr:to>
      <xdr:col>12</xdr:col>
      <xdr:colOff>101</xdr:colOff>
      <xdr:row>177</xdr:row>
      <xdr:rowOff>114301</xdr:rowOff>
    </xdr:to>
    <xdr:pic>
      <xdr:nvPicPr>
        <xdr:cNvPr id="15" name="Picture 14">
          <a:extLst>
            <a:ext uri="{FF2B5EF4-FFF2-40B4-BE49-F238E27FC236}">
              <a16:creationId xmlns:a16="http://schemas.microsoft.com/office/drawing/2014/main" id="{BD2CAEE7-7929-445D-96C6-957DDFED577E}"/>
            </a:ext>
          </a:extLst>
        </xdr:cNvPr>
        <xdr:cNvPicPr>
          <a:picLocks noChangeAspect="1"/>
        </xdr:cNvPicPr>
      </xdr:nvPicPr>
      <xdr:blipFill>
        <a:blip xmlns:r="http://schemas.openxmlformats.org/officeDocument/2006/relationships" r:embed="rId20"/>
        <a:stretch>
          <a:fillRect/>
        </a:stretch>
      </xdr:blipFill>
      <xdr:spPr>
        <a:xfrm>
          <a:off x="19573876" y="28422601"/>
          <a:ext cx="4619726" cy="4095750"/>
        </a:xfrm>
        <a:prstGeom prst="rect">
          <a:avLst/>
        </a:prstGeom>
      </xdr:spPr>
    </xdr:pic>
    <xdr:clientData/>
  </xdr:twoCellAnchor>
  <xdr:twoCellAnchor editAs="oneCell">
    <xdr:from>
      <xdr:col>15</xdr:col>
      <xdr:colOff>0</xdr:colOff>
      <xdr:row>4</xdr:row>
      <xdr:rowOff>1</xdr:rowOff>
    </xdr:from>
    <xdr:to>
      <xdr:col>21</xdr:col>
      <xdr:colOff>660461</xdr:colOff>
      <xdr:row>37</xdr:row>
      <xdr:rowOff>74084</xdr:rowOff>
    </xdr:to>
    <xdr:pic>
      <xdr:nvPicPr>
        <xdr:cNvPr id="16" name="Picture 15">
          <a:extLst>
            <a:ext uri="{FF2B5EF4-FFF2-40B4-BE49-F238E27FC236}">
              <a16:creationId xmlns:a16="http://schemas.microsoft.com/office/drawing/2014/main" id="{9F5DAF7F-D9F4-4890-9BF7-38DBD19904C8}"/>
            </a:ext>
          </a:extLst>
        </xdr:cNvPr>
        <xdr:cNvPicPr>
          <a:picLocks noChangeAspect="1"/>
        </xdr:cNvPicPr>
      </xdr:nvPicPr>
      <xdr:blipFill>
        <a:blip xmlns:r="http://schemas.openxmlformats.org/officeDocument/2006/relationships" r:embed="rId21"/>
        <a:stretch>
          <a:fillRect/>
        </a:stretch>
      </xdr:blipFill>
      <xdr:spPr>
        <a:xfrm>
          <a:off x="29527500" y="1090084"/>
          <a:ext cx="4660961" cy="6011333"/>
        </a:xfrm>
        <a:prstGeom prst="rect">
          <a:avLst/>
        </a:prstGeom>
      </xdr:spPr>
    </xdr:pic>
    <xdr:clientData/>
  </xdr:twoCellAnchor>
  <xdr:twoCellAnchor editAs="oneCell">
    <xdr:from>
      <xdr:col>15</xdr:col>
      <xdr:colOff>0</xdr:colOff>
      <xdr:row>38</xdr:row>
      <xdr:rowOff>0</xdr:rowOff>
    </xdr:from>
    <xdr:to>
      <xdr:col>22</xdr:col>
      <xdr:colOff>2417</xdr:colOff>
      <xdr:row>70</xdr:row>
      <xdr:rowOff>42334</xdr:rowOff>
    </xdr:to>
    <xdr:pic>
      <xdr:nvPicPr>
        <xdr:cNvPr id="17" name="Picture 16">
          <a:extLst>
            <a:ext uri="{FF2B5EF4-FFF2-40B4-BE49-F238E27FC236}">
              <a16:creationId xmlns:a16="http://schemas.microsoft.com/office/drawing/2014/main" id="{14525E42-FD3E-4314-8C06-EA4A26903336}"/>
            </a:ext>
          </a:extLst>
        </xdr:cNvPr>
        <xdr:cNvPicPr>
          <a:picLocks noChangeAspect="1"/>
        </xdr:cNvPicPr>
      </xdr:nvPicPr>
      <xdr:blipFill>
        <a:blip xmlns:r="http://schemas.openxmlformats.org/officeDocument/2006/relationships" r:embed="rId22"/>
        <a:stretch>
          <a:fillRect/>
        </a:stretch>
      </xdr:blipFill>
      <xdr:spPr>
        <a:xfrm>
          <a:off x="29527500" y="7207250"/>
          <a:ext cx="4669667" cy="5799667"/>
        </a:xfrm>
        <a:prstGeom prst="rect">
          <a:avLst/>
        </a:prstGeom>
      </xdr:spPr>
    </xdr:pic>
    <xdr:clientData/>
  </xdr:twoCellAnchor>
  <xdr:twoCellAnchor editAs="oneCell">
    <xdr:from>
      <xdr:col>15</xdr:col>
      <xdr:colOff>0</xdr:colOff>
      <xdr:row>71</xdr:row>
      <xdr:rowOff>0</xdr:rowOff>
    </xdr:from>
    <xdr:to>
      <xdr:col>21</xdr:col>
      <xdr:colOff>664137</xdr:colOff>
      <xdr:row>108</xdr:row>
      <xdr:rowOff>148166</xdr:rowOff>
    </xdr:to>
    <xdr:pic>
      <xdr:nvPicPr>
        <xdr:cNvPr id="18" name="Picture 17">
          <a:extLst>
            <a:ext uri="{FF2B5EF4-FFF2-40B4-BE49-F238E27FC236}">
              <a16:creationId xmlns:a16="http://schemas.microsoft.com/office/drawing/2014/main" id="{F3D9FB69-B2F0-4863-A450-D3D2366DDA37}"/>
            </a:ext>
          </a:extLst>
        </xdr:cNvPr>
        <xdr:cNvPicPr>
          <a:picLocks noChangeAspect="1"/>
        </xdr:cNvPicPr>
      </xdr:nvPicPr>
      <xdr:blipFill>
        <a:blip xmlns:r="http://schemas.openxmlformats.org/officeDocument/2006/relationships" r:embed="rId23"/>
        <a:stretch>
          <a:fillRect/>
        </a:stretch>
      </xdr:blipFill>
      <xdr:spPr>
        <a:xfrm>
          <a:off x="29527500" y="13144500"/>
          <a:ext cx="4664637" cy="6805083"/>
        </a:xfrm>
        <a:prstGeom prst="rect">
          <a:avLst/>
        </a:prstGeom>
      </xdr:spPr>
    </xdr:pic>
    <xdr:clientData/>
  </xdr:twoCellAnchor>
  <xdr:twoCellAnchor editAs="oneCell">
    <xdr:from>
      <xdr:col>23</xdr:col>
      <xdr:colOff>0</xdr:colOff>
      <xdr:row>4</xdr:row>
      <xdr:rowOff>2</xdr:rowOff>
    </xdr:from>
    <xdr:to>
      <xdr:col>29</xdr:col>
      <xdr:colOff>660343</xdr:colOff>
      <xdr:row>40</xdr:row>
      <xdr:rowOff>0</xdr:rowOff>
    </xdr:to>
    <xdr:pic>
      <xdr:nvPicPr>
        <xdr:cNvPr id="19" name="Picture 18">
          <a:extLst>
            <a:ext uri="{FF2B5EF4-FFF2-40B4-BE49-F238E27FC236}">
              <a16:creationId xmlns:a16="http://schemas.microsoft.com/office/drawing/2014/main" id="{0478C91A-1806-4707-BA07-4756B190FE17}"/>
            </a:ext>
          </a:extLst>
        </xdr:cNvPr>
        <xdr:cNvPicPr>
          <a:picLocks noChangeAspect="1"/>
        </xdr:cNvPicPr>
      </xdr:nvPicPr>
      <xdr:blipFill>
        <a:blip xmlns:r="http://schemas.openxmlformats.org/officeDocument/2006/relationships" r:embed="rId24"/>
        <a:stretch>
          <a:fillRect/>
        </a:stretch>
      </xdr:blipFill>
      <xdr:spPr>
        <a:xfrm>
          <a:off x="34861500" y="1090085"/>
          <a:ext cx="4660843" cy="6476998"/>
        </a:xfrm>
        <a:prstGeom prst="rect">
          <a:avLst/>
        </a:prstGeom>
      </xdr:spPr>
    </xdr:pic>
    <xdr:clientData/>
  </xdr:twoCellAnchor>
  <xdr:twoCellAnchor editAs="oneCell">
    <xdr:from>
      <xdr:col>23</xdr:col>
      <xdr:colOff>0</xdr:colOff>
      <xdr:row>40</xdr:row>
      <xdr:rowOff>0</xdr:rowOff>
    </xdr:from>
    <xdr:to>
      <xdr:col>30</xdr:col>
      <xdr:colOff>5697</xdr:colOff>
      <xdr:row>68</xdr:row>
      <xdr:rowOff>137583</xdr:rowOff>
    </xdr:to>
    <xdr:pic>
      <xdr:nvPicPr>
        <xdr:cNvPr id="20" name="Picture 19">
          <a:extLst>
            <a:ext uri="{FF2B5EF4-FFF2-40B4-BE49-F238E27FC236}">
              <a16:creationId xmlns:a16="http://schemas.microsoft.com/office/drawing/2014/main" id="{FC4DB64B-3F4A-4E36-BC21-2221DD8B65F9}"/>
            </a:ext>
          </a:extLst>
        </xdr:cNvPr>
        <xdr:cNvPicPr>
          <a:picLocks noChangeAspect="1"/>
        </xdr:cNvPicPr>
      </xdr:nvPicPr>
      <xdr:blipFill>
        <a:blip xmlns:r="http://schemas.openxmlformats.org/officeDocument/2006/relationships" r:embed="rId25"/>
        <a:stretch>
          <a:fillRect/>
        </a:stretch>
      </xdr:blipFill>
      <xdr:spPr>
        <a:xfrm>
          <a:off x="34861500" y="7567083"/>
          <a:ext cx="4672947" cy="5175250"/>
        </a:xfrm>
        <a:prstGeom prst="rect">
          <a:avLst/>
        </a:prstGeom>
      </xdr:spPr>
    </xdr:pic>
    <xdr:clientData/>
  </xdr:twoCellAnchor>
  <xdr:twoCellAnchor editAs="oneCell">
    <xdr:from>
      <xdr:col>23</xdr:col>
      <xdr:colOff>0</xdr:colOff>
      <xdr:row>69</xdr:row>
      <xdr:rowOff>0</xdr:rowOff>
    </xdr:from>
    <xdr:to>
      <xdr:col>29</xdr:col>
      <xdr:colOff>665528</xdr:colOff>
      <xdr:row>107</xdr:row>
      <xdr:rowOff>74083</xdr:rowOff>
    </xdr:to>
    <xdr:pic>
      <xdr:nvPicPr>
        <xdr:cNvPr id="21" name="Picture 20">
          <a:extLst>
            <a:ext uri="{FF2B5EF4-FFF2-40B4-BE49-F238E27FC236}">
              <a16:creationId xmlns:a16="http://schemas.microsoft.com/office/drawing/2014/main" id="{031AE984-5A82-4017-835E-E5DA9527092F}"/>
            </a:ext>
          </a:extLst>
        </xdr:cNvPr>
        <xdr:cNvPicPr>
          <a:picLocks noChangeAspect="1"/>
        </xdr:cNvPicPr>
      </xdr:nvPicPr>
      <xdr:blipFill>
        <a:blip xmlns:r="http://schemas.openxmlformats.org/officeDocument/2006/relationships" r:embed="rId26"/>
        <a:stretch>
          <a:fillRect/>
        </a:stretch>
      </xdr:blipFill>
      <xdr:spPr>
        <a:xfrm>
          <a:off x="34861500" y="12784667"/>
          <a:ext cx="4666028" cy="6910916"/>
        </a:xfrm>
        <a:prstGeom prst="rect">
          <a:avLst/>
        </a:prstGeom>
      </xdr:spPr>
    </xdr:pic>
    <xdr:clientData/>
  </xdr:twoCellAnchor>
  <xdr:twoCellAnchor editAs="oneCell">
    <xdr:from>
      <xdr:col>7</xdr:col>
      <xdr:colOff>0</xdr:colOff>
      <xdr:row>5</xdr:row>
      <xdr:rowOff>1</xdr:rowOff>
    </xdr:from>
    <xdr:to>
      <xdr:col>7</xdr:col>
      <xdr:colOff>4509655</xdr:colOff>
      <xdr:row>38</xdr:row>
      <xdr:rowOff>63501</xdr:rowOff>
    </xdr:to>
    <xdr:pic>
      <xdr:nvPicPr>
        <xdr:cNvPr id="22" name="Picture 21">
          <a:extLst>
            <a:ext uri="{FF2B5EF4-FFF2-40B4-BE49-F238E27FC236}">
              <a16:creationId xmlns:a16="http://schemas.microsoft.com/office/drawing/2014/main" id="{C036CD98-0EE2-4B53-8782-DE4D6B74FC9F}"/>
            </a:ext>
          </a:extLst>
        </xdr:cNvPr>
        <xdr:cNvPicPr>
          <a:picLocks noChangeAspect="1"/>
        </xdr:cNvPicPr>
      </xdr:nvPicPr>
      <xdr:blipFill>
        <a:blip xmlns:r="http://schemas.openxmlformats.org/officeDocument/2006/relationships" r:embed="rId27"/>
        <a:stretch>
          <a:fillRect/>
        </a:stretch>
      </xdr:blipFill>
      <xdr:spPr>
        <a:xfrm>
          <a:off x="14605000" y="1270001"/>
          <a:ext cx="4509655" cy="6000750"/>
        </a:xfrm>
        <a:prstGeom prst="rect">
          <a:avLst/>
        </a:prstGeom>
      </xdr:spPr>
    </xdr:pic>
    <xdr:clientData/>
  </xdr:twoCellAnchor>
  <xdr:twoCellAnchor editAs="oneCell">
    <xdr:from>
      <xdr:col>7</xdr:col>
      <xdr:colOff>0</xdr:colOff>
      <xdr:row>39</xdr:row>
      <xdr:rowOff>0</xdr:rowOff>
    </xdr:from>
    <xdr:to>
      <xdr:col>7</xdr:col>
      <xdr:colOff>4575993</xdr:colOff>
      <xdr:row>76</xdr:row>
      <xdr:rowOff>52917</xdr:rowOff>
    </xdr:to>
    <xdr:pic>
      <xdr:nvPicPr>
        <xdr:cNvPr id="23" name="Picture 22">
          <a:extLst>
            <a:ext uri="{FF2B5EF4-FFF2-40B4-BE49-F238E27FC236}">
              <a16:creationId xmlns:a16="http://schemas.microsoft.com/office/drawing/2014/main" id="{4853EA96-DCD4-4F1C-A006-9E6C9E1E5272}"/>
            </a:ext>
          </a:extLst>
        </xdr:cNvPr>
        <xdr:cNvPicPr>
          <a:picLocks noChangeAspect="1"/>
        </xdr:cNvPicPr>
      </xdr:nvPicPr>
      <xdr:blipFill>
        <a:blip xmlns:r="http://schemas.openxmlformats.org/officeDocument/2006/relationships" r:embed="rId28"/>
        <a:stretch>
          <a:fillRect/>
        </a:stretch>
      </xdr:blipFill>
      <xdr:spPr>
        <a:xfrm>
          <a:off x="14605000" y="7387167"/>
          <a:ext cx="4575993" cy="6709833"/>
        </a:xfrm>
        <a:prstGeom prst="rect">
          <a:avLst/>
        </a:prstGeom>
      </xdr:spPr>
    </xdr:pic>
    <xdr:clientData/>
  </xdr:twoCellAnchor>
  <xdr:twoCellAnchor editAs="oneCell">
    <xdr:from>
      <xdr:col>7</xdr:col>
      <xdr:colOff>1</xdr:colOff>
      <xdr:row>77</xdr:row>
      <xdr:rowOff>0</xdr:rowOff>
    </xdr:from>
    <xdr:to>
      <xdr:col>7</xdr:col>
      <xdr:colOff>4492109</xdr:colOff>
      <xdr:row>109</xdr:row>
      <xdr:rowOff>116417</xdr:rowOff>
    </xdr:to>
    <xdr:pic>
      <xdr:nvPicPr>
        <xdr:cNvPr id="24" name="Picture 23">
          <a:extLst>
            <a:ext uri="{FF2B5EF4-FFF2-40B4-BE49-F238E27FC236}">
              <a16:creationId xmlns:a16="http://schemas.microsoft.com/office/drawing/2014/main" id="{F0A453C5-8BD5-4B71-8E72-A65A5182C74B}"/>
            </a:ext>
          </a:extLst>
        </xdr:cNvPr>
        <xdr:cNvPicPr>
          <a:picLocks noChangeAspect="1"/>
        </xdr:cNvPicPr>
      </xdr:nvPicPr>
      <xdr:blipFill>
        <a:blip xmlns:r="http://schemas.openxmlformats.org/officeDocument/2006/relationships" r:embed="rId29"/>
        <a:stretch>
          <a:fillRect/>
        </a:stretch>
      </xdr:blipFill>
      <xdr:spPr>
        <a:xfrm>
          <a:off x="14605001" y="14224000"/>
          <a:ext cx="4492108" cy="5873750"/>
        </a:xfrm>
        <a:prstGeom prst="rect">
          <a:avLst/>
        </a:prstGeom>
      </xdr:spPr>
    </xdr:pic>
    <xdr:clientData/>
  </xdr:twoCellAnchor>
  <xdr:twoCellAnchor editAs="oneCell">
    <xdr:from>
      <xdr:col>7</xdr:col>
      <xdr:colOff>0</xdr:colOff>
      <xdr:row>110</xdr:row>
      <xdr:rowOff>0</xdr:rowOff>
    </xdr:from>
    <xdr:to>
      <xdr:col>7</xdr:col>
      <xdr:colOff>4444734</xdr:colOff>
      <xdr:row>146</xdr:row>
      <xdr:rowOff>52917</xdr:rowOff>
    </xdr:to>
    <xdr:pic>
      <xdr:nvPicPr>
        <xdr:cNvPr id="25" name="Picture 24">
          <a:extLst>
            <a:ext uri="{FF2B5EF4-FFF2-40B4-BE49-F238E27FC236}">
              <a16:creationId xmlns:a16="http://schemas.microsoft.com/office/drawing/2014/main" id="{7814FBDA-530F-4CF1-9F27-34E0B6B88605}"/>
            </a:ext>
          </a:extLst>
        </xdr:cNvPr>
        <xdr:cNvPicPr>
          <a:picLocks noChangeAspect="1"/>
        </xdr:cNvPicPr>
      </xdr:nvPicPr>
      <xdr:blipFill>
        <a:blip xmlns:r="http://schemas.openxmlformats.org/officeDocument/2006/relationships" r:embed="rId30"/>
        <a:stretch>
          <a:fillRect/>
        </a:stretch>
      </xdr:blipFill>
      <xdr:spPr>
        <a:xfrm>
          <a:off x="14605000" y="20161250"/>
          <a:ext cx="4444734" cy="6529917"/>
        </a:xfrm>
        <a:prstGeom prst="rect">
          <a:avLst/>
        </a:prstGeom>
      </xdr:spPr>
    </xdr:pic>
    <xdr:clientData/>
  </xdr:twoCellAnchor>
  <xdr:twoCellAnchor editAs="oneCell">
    <xdr:from>
      <xdr:col>7</xdr:col>
      <xdr:colOff>0</xdr:colOff>
      <xdr:row>147</xdr:row>
      <xdr:rowOff>0</xdr:rowOff>
    </xdr:from>
    <xdr:to>
      <xdr:col>7</xdr:col>
      <xdr:colOff>4494858</xdr:colOff>
      <xdr:row>184</xdr:row>
      <xdr:rowOff>52917</xdr:rowOff>
    </xdr:to>
    <xdr:pic>
      <xdr:nvPicPr>
        <xdr:cNvPr id="26" name="Picture 25">
          <a:extLst>
            <a:ext uri="{FF2B5EF4-FFF2-40B4-BE49-F238E27FC236}">
              <a16:creationId xmlns:a16="http://schemas.microsoft.com/office/drawing/2014/main" id="{4833CE06-BB8A-41EB-A8D8-C7228DF0BFDF}"/>
            </a:ext>
          </a:extLst>
        </xdr:cNvPr>
        <xdr:cNvPicPr>
          <a:picLocks noChangeAspect="1"/>
        </xdr:cNvPicPr>
      </xdr:nvPicPr>
      <xdr:blipFill>
        <a:blip xmlns:r="http://schemas.openxmlformats.org/officeDocument/2006/relationships" r:embed="rId31"/>
        <a:stretch>
          <a:fillRect/>
        </a:stretch>
      </xdr:blipFill>
      <xdr:spPr>
        <a:xfrm>
          <a:off x="14605000" y="26818167"/>
          <a:ext cx="4494858" cy="6709833"/>
        </a:xfrm>
        <a:prstGeom prst="rect">
          <a:avLst/>
        </a:prstGeom>
      </xdr:spPr>
    </xdr:pic>
    <xdr:clientData/>
  </xdr:twoCellAnchor>
  <xdr:twoCellAnchor editAs="oneCell">
    <xdr:from>
      <xdr:col>7</xdr:col>
      <xdr:colOff>1</xdr:colOff>
      <xdr:row>184</xdr:row>
      <xdr:rowOff>0</xdr:rowOff>
    </xdr:from>
    <xdr:to>
      <xdr:col>7</xdr:col>
      <xdr:colOff>4466167</xdr:colOff>
      <xdr:row>222</xdr:row>
      <xdr:rowOff>11287</xdr:rowOff>
    </xdr:to>
    <xdr:pic>
      <xdr:nvPicPr>
        <xdr:cNvPr id="27" name="Picture 26">
          <a:extLst>
            <a:ext uri="{FF2B5EF4-FFF2-40B4-BE49-F238E27FC236}">
              <a16:creationId xmlns:a16="http://schemas.microsoft.com/office/drawing/2014/main" id="{CF64AB13-3A83-4DDC-B1BC-87E8C26D724B}"/>
            </a:ext>
          </a:extLst>
        </xdr:cNvPr>
        <xdr:cNvPicPr>
          <a:picLocks noChangeAspect="1"/>
        </xdr:cNvPicPr>
      </xdr:nvPicPr>
      <xdr:blipFill>
        <a:blip xmlns:r="http://schemas.openxmlformats.org/officeDocument/2006/relationships" r:embed="rId32"/>
        <a:stretch>
          <a:fillRect/>
        </a:stretch>
      </xdr:blipFill>
      <xdr:spPr>
        <a:xfrm>
          <a:off x="14605001" y="33475083"/>
          <a:ext cx="4466166" cy="6848121"/>
        </a:xfrm>
        <a:prstGeom prst="rect">
          <a:avLst/>
        </a:prstGeom>
      </xdr:spPr>
    </xdr:pic>
    <xdr:clientData/>
  </xdr:twoCellAnchor>
  <xdr:twoCellAnchor editAs="oneCell">
    <xdr:from>
      <xdr:col>7</xdr:col>
      <xdr:colOff>0</xdr:colOff>
      <xdr:row>223</xdr:row>
      <xdr:rowOff>0</xdr:rowOff>
    </xdr:from>
    <xdr:to>
      <xdr:col>7</xdr:col>
      <xdr:colOff>3638095</xdr:colOff>
      <xdr:row>234</xdr:row>
      <xdr:rowOff>87583</xdr:rowOff>
    </xdr:to>
    <xdr:pic>
      <xdr:nvPicPr>
        <xdr:cNvPr id="40" name="Picture 39">
          <a:extLst>
            <a:ext uri="{FF2B5EF4-FFF2-40B4-BE49-F238E27FC236}">
              <a16:creationId xmlns:a16="http://schemas.microsoft.com/office/drawing/2014/main" id="{709C0843-2955-4042-AF23-4D03EDCEDC1C}"/>
            </a:ext>
          </a:extLst>
        </xdr:cNvPr>
        <xdr:cNvPicPr>
          <a:picLocks noChangeAspect="1"/>
        </xdr:cNvPicPr>
      </xdr:nvPicPr>
      <xdr:blipFill>
        <a:blip xmlns:r="http://schemas.openxmlformats.org/officeDocument/2006/relationships" r:embed="rId33"/>
        <a:stretch>
          <a:fillRect/>
        </a:stretch>
      </xdr:blipFill>
      <xdr:spPr>
        <a:xfrm>
          <a:off x="14605000" y="40491833"/>
          <a:ext cx="3638095" cy="2066667"/>
        </a:xfrm>
        <a:prstGeom prst="rect">
          <a:avLst/>
        </a:prstGeom>
      </xdr:spPr>
    </xdr:pic>
    <xdr:clientData/>
  </xdr:twoCellAnchor>
  <xdr:twoCellAnchor editAs="oneCell">
    <xdr:from>
      <xdr:col>31</xdr:col>
      <xdr:colOff>0</xdr:colOff>
      <xdr:row>4</xdr:row>
      <xdr:rowOff>0</xdr:rowOff>
    </xdr:from>
    <xdr:to>
      <xdr:col>37</xdr:col>
      <xdr:colOff>635000</xdr:colOff>
      <xdr:row>42</xdr:row>
      <xdr:rowOff>81164</xdr:rowOff>
    </xdr:to>
    <xdr:pic>
      <xdr:nvPicPr>
        <xdr:cNvPr id="28" name="Picture 27">
          <a:extLst>
            <a:ext uri="{FF2B5EF4-FFF2-40B4-BE49-F238E27FC236}">
              <a16:creationId xmlns:a16="http://schemas.microsoft.com/office/drawing/2014/main" id="{0EAD5C4B-A1D5-4227-8B3E-E1D237814F45}"/>
            </a:ext>
          </a:extLst>
        </xdr:cNvPr>
        <xdr:cNvPicPr>
          <a:picLocks noChangeAspect="1"/>
        </xdr:cNvPicPr>
      </xdr:nvPicPr>
      <xdr:blipFill>
        <a:blip xmlns:r="http://schemas.openxmlformats.org/officeDocument/2006/relationships" r:embed="rId34"/>
        <a:stretch>
          <a:fillRect/>
        </a:stretch>
      </xdr:blipFill>
      <xdr:spPr>
        <a:xfrm>
          <a:off x="45169667" y="1090083"/>
          <a:ext cx="4635500" cy="69179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22</xdr:col>
      <xdr:colOff>12405</xdr:colOff>
      <xdr:row>5</xdr:row>
      <xdr:rowOff>55006</xdr:rowOff>
    </xdr:to>
    <xdr:pic>
      <xdr:nvPicPr>
        <xdr:cNvPr id="3" name="Picture 2">
          <a:extLst>
            <a:ext uri="{FF2B5EF4-FFF2-40B4-BE49-F238E27FC236}">
              <a16:creationId xmlns:a16="http://schemas.microsoft.com/office/drawing/2014/main" id="{5DC40731-26E6-4A2E-B8C0-C67334C23D76}"/>
            </a:ext>
          </a:extLst>
        </xdr:cNvPr>
        <xdr:cNvPicPr>
          <a:picLocks noChangeAspect="1"/>
        </xdr:cNvPicPr>
      </xdr:nvPicPr>
      <xdr:blipFill>
        <a:blip xmlns:r="http://schemas.openxmlformats.org/officeDocument/2006/relationships" r:embed="rId1"/>
        <a:stretch>
          <a:fillRect/>
        </a:stretch>
      </xdr:blipFill>
      <xdr:spPr>
        <a:xfrm>
          <a:off x="14308667" y="179917"/>
          <a:ext cx="6156031" cy="1557839"/>
        </a:xfrm>
        <a:prstGeom prst="rect">
          <a:avLst/>
        </a:prstGeom>
      </xdr:spPr>
    </xdr:pic>
    <xdr:clientData/>
  </xdr:twoCellAnchor>
  <xdr:twoCellAnchor editAs="oneCell">
    <xdr:from>
      <xdr:col>5</xdr:col>
      <xdr:colOff>47625</xdr:colOff>
      <xdr:row>122</xdr:row>
      <xdr:rowOff>47625</xdr:rowOff>
    </xdr:from>
    <xdr:to>
      <xdr:col>7</xdr:col>
      <xdr:colOff>174444</xdr:colOff>
      <xdr:row>122</xdr:row>
      <xdr:rowOff>357187</xdr:rowOff>
    </xdr:to>
    <xdr:pic>
      <xdr:nvPicPr>
        <xdr:cNvPr id="2" name="Picture 1">
          <a:extLst>
            <a:ext uri="{FF2B5EF4-FFF2-40B4-BE49-F238E27FC236}">
              <a16:creationId xmlns:a16="http://schemas.microsoft.com/office/drawing/2014/main" id="{99AB04FD-F356-4CA3-BB88-323CCF86D2BC}"/>
            </a:ext>
          </a:extLst>
        </xdr:cNvPr>
        <xdr:cNvPicPr>
          <a:picLocks noChangeAspect="1"/>
        </xdr:cNvPicPr>
      </xdr:nvPicPr>
      <xdr:blipFill>
        <a:blip xmlns:r="http://schemas.openxmlformats.org/officeDocument/2006/relationships" r:embed="rId2"/>
        <a:stretch>
          <a:fillRect/>
        </a:stretch>
      </xdr:blipFill>
      <xdr:spPr>
        <a:xfrm>
          <a:off x="7322344" y="23241000"/>
          <a:ext cx="2543788" cy="3095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tul.Sinha/Documents/Maryland%20Calculator/Calculator%20Applia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itul.Sinha/AppData/Local/Microsoft/Windows/Temporary%20Internet%20Files/Content.Outlook/B6FBBWGN/PE%20HVAC%20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Methodology"/>
      <sheetName val="HVAC Calculator"/>
      <sheetName val="HVAC Calculations"/>
      <sheetName val="HVAC Lookups"/>
      <sheetName val="HVAC Equipment Lookups"/>
      <sheetName val="VFD Calculator"/>
      <sheetName val="VFD Calculations"/>
      <sheetName val="Smart Thermostat Calculator"/>
      <sheetName val="Smart Thermostat Lookups"/>
      <sheetName val="Version Log"/>
    </sheetNames>
    <sheetDataSet>
      <sheetData sheetId="0"/>
      <sheetData sheetId="1"/>
      <sheetData sheetId="2"/>
      <sheetData sheetId="3"/>
      <sheetData sheetId="4">
        <row r="3">
          <cell r="B3" t="str">
            <v>Early Replacement</v>
          </cell>
          <cell r="D3" t="str">
            <v>Air Cooled Chiller</v>
          </cell>
        </row>
        <row r="4">
          <cell r="B4" t="str">
            <v>Time of Sale</v>
          </cell>
          <cell r="D4" t="str">
            <v>Water Cooled Chiller</v>
          </cell>
          <cell r="H4" t="str">
            <v>Arena/Auditorium/Convention</v>
          </cell>
          <cell r="J4">
            <v>861</v>
          </cell>
          <cell r="K4">
            <v>1168</v>
          </cell>
        </row>
        <row r="5">
          <cell r="B5" t="str">
            <v>New Construction</v>
          </cell>
          <cell r="D5" t="str">
            <v>Unitary Air Conditioner</v>
          </cell>
          <cell r="H5" t="str">
            <v>Auto-Related</v>
          </cell>
          <cell r="J5">
            <v>840</v>
          </cell>
          <cell r="K5">
            <v>652</v>
          </cell>
        </row>
        <row r="6">
          <cell r="D6" t="str">
            <v>Unitary Heat Pump</v>
          </cell>
          <cell r="H6" t="str">
            <v>Convenience Stores</v>
          </cell>
          <cell r="J6">
            <v>618</v>
          </cell>
          <cell r="K6">
            <v>1031</v>
          </cell>
        </row>
        <row r="7">
          <cell r="D7" t="str">
            <v>Packaged Terminal Air Conditioner</v>
          </cell>
          <cell r="H7" t="str">
            <v>Daycare</v>
          </cell>
          <cell r="J7">
            <v>269</v>
          </cell>
          <cell r="K7">
            <v>700</v>
          </cell>
        </row>
        <row r="8">
          <cell r="B8" t="str">
            <v>EER/SEER/IEER</v>
          </cell>
          <cell r="D8" t="str">
            <v>Packaged Terminal Heat Pump</v>
          </cell>
          <cell r="H8" t="str">
            <v>Education – College/University</v>
          </cell>
          <cell r="J8">
            <v>723</v>
          </cell>
          <cell r="K8">
            <v>555</v>
          </cell>
          <cell r="L8">
            <v>743</v>
          </cell>
        </row>
        <row r="9">
          <cell r="B9" t="str">
            <v>kW/ton</v>
          </cell>
          <cell r="D9" t="str">
            <v>Ductless Mini Split Heat Pump</v>
          </cell>
          <cell r="H9" t="str">
            <v>Education – K-12</v>
          </cell>
          <cell r="J9">
            <v>309</v>
          </cell>
          <cell r="K9">
            <v>754</v>
          </cell>
          <cell r="L9">
            <v>336</v>
          </cell>
        </row>
        <row r="10">
          <cell r="D10" t="str">
            <v>Geothermal Heat Pump</v>
          </cell>
          <cell r="H10" t="str">
            <v>Grocery</v>
          </cell>
          <cell r="J10">
            <v>618</v>
          </cell>
          <cell r="K10">
            <v>1031</v>
          </cell>
        </row>
        <row r="11">
          <cell r="D11" t="str">
            <v>Air Conditioner Water Cooled</v>
          </cell>
          <cell r="H11" t="str">
            <v>Gymnasium/Performing Arts Theater</v>
          </cell>
          <cell r="J11">
            <v>861</v>
          </cell>
          <cell r="K11">
            <v>1168</v>
          </cell>
        </row>
        <row r="12">
          <cell r="B12" t="str">
            <v>tons</v>
          </cell>
          <cell r="D12" t="str">
            <v>Air Conditioner Evaporatively Cooled</v>
          </cell>
          <cell r="H12" t="str">
            <v>Industrial – 1 Shift/Light Mfctg</v>
          </cell>
          <cell r="J12">
            <v>419</v>
          </cell>
          <cell r="K12">
            <v>613</v>
          </cell>
        </row>
        <row r="13">
          <cell r="B13" t="str">
            <v>Btu/h</v>
          </cell>
          <cell r="D13" t="str">
            <v>Room Air Conditioner</v>
          </cell>
          <cell r="H13" t="str">
            <v>Industrial – 2 Shift</v>
          </cell>
          <cell r="J13">
            <v>796</v>
          </cell>
          <cell r="K13">
            <v>153</v>
          </cell>
          <cell r="L13">
            <v>738</v>
          </cell>
        </row>
        <row r="14">
          <cell r="D14" t="str">
            <v>VRF Air Conditioner</v>
          </cell>
          <cell r="H14" t="str">
            <v>Industrial – 3 Shift</v>
          </cell>
          <cell r="J14">
            <v>796</v>
          </cell>
          <cell r="K14">
            <v>153</v>
          </cell>
          <cell r="L14">
            <v>738</v>
          </cell>
        </row>
        <row r="15">
          <cell r="D15" t="str">
            <v>VRF Heat Pump</v>
          </cell>
          <cell r="H15" t="str">
            <v>Lodging – Common Areas</v>
          </cell>
          <cell r="J15">
            <v>1386</v>
          </cell>
          <cell r="K15">
            <v>268</v>
          </cell>
        </row>
        <row r="16">
          <cell r="D16" t="str">
            <v>Single Package Vertical Air Conditioner</v>
          </cell>
          <cell r="H16" t="str">
            <v>Lodging (MF, Dorms)</v>
          </cell>
          <cell r="J16">
            <v>1668</v>
          </cell>
          <cell r="K16">
            <v>2350</v>
          </cell>
          <cell r="L16">
            <v>1641</v>
          </cell>
        </row>
        <row r="17">
          <cell r="D17" t="str">
            <v>Single Package Vertical Heat Pump</v>
          </cell>
          <cell r="H17" t="str">
            <v>Lodging Hotel (Guest Rooms)</v>
          </cell>
          <cell r="J17">
            <v>1668</v>
          </cell>
          <cell r="K17">
            <v>2350</v>
          </cell>
          <cell r="L17">
            <v>1641</v>
          </cell>
        </row>
        <row r="18">
          <cell r="H18" t="str">
            <v>Medical – Clinic</v>
          </cell>
          <cell r="J18">
            <v>577</v>
          </cell>
          <cell r="K18">
            <v>461</v>
          </cell>
          <cell r="L18">
            <v>509</v>
          </cell>
        </row>
        <row r="19">
          <cell r="H19" t="str">
            <v>Medical – Hospital</v>
          </cell>
          <cell r="J19">
            <v>1114</v>
          </cell>
          <cell r="K19">
            <v>224</v>
          </cell>
          <cell r="L19">
            <v>1430</v>
          </cell>
        </row>
        <row r="20">
          <cell r="H20" t="str">
            <v>Multifamily/Common Areas</v>
          </cell>
          <cell r="J20">
            <v>1386</v>
          </cell>
          <cell r="K20">
            <v>268</v>
          </cell>
        </row>
        <row r="21">
          <cell r="H21" t="str">
            <v>Museum/Library</v>
          </cell>
          <cell r="J21">
            <v>577</v>
          </cell>
          <cell r="K21">
            <v>461</v>
          </cell>
          <cell r="L21">
            <v>509</v>
          </cell>
        </row>
        <row r="22">
          <cell r="H22" t="str">
            <v>Nursing Homes</v>
          </cell>
          <cell r="J22">
            <v>592</v>
          </cell>
          <cell r="K22">
            <v>977</v>
          </cell>
          <cell r="L22">
            <v>547</v>
          </cell>
        </row>
        <row r="23">
          <cell r="H23" t="str">
            <v>Office</v>
          </cell>
          <cell r="J23">
            <v>577</v>
          </cell>
          <cell r="K23">
            <v>461</v>
          </cell>
          <cell r="L23">
            <v>509</v>
          </cell>
        </row>
        <row r="24">
          <cell r="H24" t="str">
            <v>Other</v>
          </cell>
          <cell r="J24">
            <v>577</v>
          </cell>
          <cell r="K24">
            <v>461</v>
          </cell>
          <cell r="L24">
            <v>509</v>
          </cell>
        </row>
        <row r="25">
          <cell r="H25" t="str">
            <v>Penitentiary</v>
          </cell>
          <cell r="J25">
            <v>1114</v>
          </cell>
          <cell r="K25">
            <v>224</v>
          </cell>
          <cell r="L25">
            <v>1430</v>
          </cell>
        </row>
        <row r="26">
          <cell r="H26" t="str">
            <v>Police/Fire Stations</v>
          </cell>
          <cell r="J26">
            <v>577</v>
          </cell>
          <cell r="K26">
            <v>461</v>
          </cell>
          <cell r="L26">
            <v>509</v>
          </cell>
        </row>
        <row r="27">
          <cell r="H27" t="str">
            <v>Post Office/Town Hall/Court</v>
          </cell>
          <cell r="J27">
            <v>577</v>
          </cell>
          <cell r="K27">
            <v>461</v>
          </cell>
          <cell r="L27">
            <v>509</v>
          </cell>
        </row>
        <row r="28">
          <cell r="H28" t="str">
            <v>Public Assembly</v>
          </cell>
          <cell r="J28">
            <v>861</v>
          </cell>
          <cell r="K28">
            <v>1168</v>
          </cell>
        </row>
        <row r="29">
          <cell r="H29" t="str">
            <v>Public Order &amp; Safety</v>
          </cell>
          <cell r="J29">
            <v>577</v>
          </cell>
          <cell r="K29">
            <v>461</v>
          </cell>
          <cell r="L29">
            <v>509</v>
          </cell>
        </row>
        <row r="30">
          <cell r="H30" t="str">
            <v>Public Services (Non-food)</v>
          </cell>
          <cell r="J30">
            <v>577</v>
          </cell>
          <cell r="K30">
            <v>461</v>
          </cell>
          <cell r="L30">
            <v>509</v>
          </cell>
        </row>
        <row r="31">
          <cell r="H31" t="str">
            <v>Religious Worship/Church</v>
          </cell>
          <cell r="J31">
            <v>577</v>
          </cell>
          <cell r="K31">
            <v>461</v>
          </cell>
          <cell r="L31">
            <v>509</v>
          </cell>
        </row>
        <row r="32">
          <cell r="H32" t="str">
            <v>Restaurant – Fast-Food</v>
          </cell>
          <cell r="J32">
            <v>665</v>
          </cell>
          <cell r="K32">
            <v>1285</v>
          </cell>
        </row>
        <row r="33">
          <cell r="H33" t="str">
            <v>Restaurant – Sit-Down</v>
          </cell>
          <cell r="J33">
            <v>700</v>
          </cell>
          <cell r="K33">
            <v>1185</v>
          </cell>
        </row>
        <row r="34">
          <cell r="H34" t="str">
            <v>Retail – Large</v>
          </cell>
          <cell r="J34">
            <v>830</v>
          </cell>
          <cell r="K34">
            <v>774</v>
          </cell>
        </row>
        <row r="35">
          <cell r="H35" t="str">
            <v>Retail – Small</v>
          </cell>
          <cell r="J35">
            <v>840</v>
          </cell>
          <cell r="K35">
            <v>652</v>
          </cell>
        </row>
        <row r="36">
          <cell r="H36" t="str">
            <v>Storage – Conditioned</v>
          </cell>
          <cell r="J36">
            <v>223</v>
          </cell>
          <cell r="K36">
            <v>895</v>
          </cell>
        </row>
        <row r="37">
          <cell r="H37" t="str">
            <v>Storage – Unconditioned</v>
          </cell>
          <cell r="J37">
            <v>0</v>
          </cell>
          <cell r="K37">
            <v>0</v>
          </cell>
        </row>
        <row r="38">
          <cell r="H38" t="str">
            <v>Warehouses (Not Refrigerated)</v>
          </cell>
          <cell r="J38">
            <v>223</v>
          </cell>
          <cell r="K38">
            <v>895</v>
          </cell>
        </row>
        <row r="39">
          <cell r="H39" t="str">
            <v>Warehouses (Refrigerated)</v>
          </cell>
          <cell r="J39">
            <v>3569</v>
          </cell>
          <cell r="K39">
            <v>359</v>
          </cell>
        </row>
        <row r="40">
          <cell r="H40" t="str">
            <v>Waste Water Treatment Plant</v>
          </cell>
          <cell r="J40">
            <v>577</v>
          </cell>
          <cell r="K40">
            <v>461</v>
          </cell>
          <cell r="L40">
            <v>509</v>
          </cell>
        </row>
        <row r="48">
          <cell r="F48" t="str">
            <v>Elec Res or None</v>
          </cell>
        </row>
        <row r="49">
          <cell r="F49" t="str">
            <v>Other</v>
          </cell>
        </row>
      </sheetData>
      <sheetData sheetId="5">
        <row r="12">
          <cell r="S12">
            <v>1.1764705882352942</v>
          </cell>
          <cell r="T12">
            <v>1.1406844106463878</v>
          </cell>
          <cell r="U12">
            <v>1.1214953271028039</v>
          </cell>
          <cell r="X12">
            <v>0.72</v>
          </cell>
          <cell r="Y12">
            <v>0.68</v>
          </cell>
          <cell r="Z12">
            <v>0.64</v>
          </cell>
          <cell r="AA12">
            <v>0.6</v>
          </cell>
          <cell r="AC12">
            <v>0.6</v>
          </cell>
          <cell r="AD12">
            <v>0.57999999999999996</v>
          </cell>
          <cell r="AE12">
            <v>0.54</v>
          </cell>
        </row>
        <row r="13">
          <cell r="R13">
            <v>400</v>
          </cell>
          <cell r="S13">
            <v>7</v>
          </cell>
          <cell r="T13">
            <v>18</v>
          </cell>
          <cell r="U13">
            <v>26</v>
          </cell>
          <cell r="W13">
            <v>400</v>
          </cell>
          <cell r="AA13">
            <v>6</v>
          </cell>
          <cell r="AB13">
            <v>600</v>
          </cell>
          <cell r="AE13">
            <v>13</v>
          </cell>
        </row>
        <row r="14">
          <cell r="R14">
            <v>200</v>
          </cell>
          <cell r="S14">
            <v>14</v>
          </cell>
          <cell r="T14">
            <v>37</v>
          </cell>
          <cell r="U14">
            <v>52</v>
          </cell>
          <cell r="W14">
            <v>200</v>
          </cell>
          <cell r="Z14">
            <v>26</v>
          </cell>
          <cell r="AA14">
            <v>78</v>
          </cell>
          <cell r="AB14">
            <v>300</v>
          </cell>
          <cell r="AE14">
            <v>31</v>
          </cell>
        </row>
        <row r="15">
          <cell r="R15">
            <v>150</v>
          </cell>
          <cell r="S15">
            <v>18</v>
          </cell>
          <cell r="T15">
            <v>49</v>
          </cell>
          <cell r="U15">
            <v>69</v>
          </cell>
          <cell r="W15">
            <v>100</v>
          </cell>
          <cell r="X15">
            <v>0</v>
          </cell>
          <cell r="Y15">
            <v>104</v>
          </cell>
          <cell r="AB15">
            <v>200</v>
          </cell>
          <cell r="AC15">
            <v>44</v>
          </cell>
          <cell r="AD15">
            <v>70</v>
          </cell>
          <cell r="AE15">
            <v>122</v>
          </cell>
        </row>
        <row r="16">
          <cell r="R16">
            <v>100</v>
          </cell>
          <cell r="S16">
            <v>27</v>
          </cell>
          <cell r="T16">
            <v>73</v>
          </cell>
          <cell r="U16">
            <v>104</v>
          </cell>
          <cell r="W16">
            <v>50</v>
          </cell>
          <cell r="X16">
            <v>156</v>
          </cell>
          <cell r="Y16">
            <v>363</v>
          </cell>
          <cell r="AB16">
            <v>150</v>
          </cell>
          <cell r="AC16">
            <v>59</v>
          </cell>
          <cell r="AD16">
            <v>93</v>
          </cell>
          <cell r="AE16">
            <v>162</v>
          </cell>
        </row>
        <row r="17">
          <cell r="R17">
            <v>50</v>
          </cell>
          <cell r="S17">
            <v>55</v>
          </cell>
          <cell r="T17">
            <v>146</v>
          </cell>
          <cell r="U17">
            <v>207</v>
          </cell>
          <cell r="AB17">
            <v>100</v>
          </cell>
          <cell r="AC17">
            <v>88</v>
          </cell>
          <cell r="AD17">
            <v>140</v>
          </cell>
          <cell r="AE17">
            <v>244</v>
          </cell>
        </row>
        <row r="44">
          <cell r="V44">
            <v>2</v>
          </cell>
          <cell r="W44">
            <v>1.5</v>
          </cell>
          <cell r="X44">
            <v>1</v>
          </cell>
          <cell r="Y44">
            <v>0.75</v>
          </cell>
        </row>
        <row r="45">
          <cell r="U45">
            <v>0.92307692307692313</v>
          </cell>
          <cell r="V45">
            <v>3273</v>
          </cell>
          <cell r="W45">
            <v>3016</v>
          </cell>
          <cell r="X45">
            <v>2803</v>
          </cell>
          <cell r="Y45">
            <v>2733</v>
          </cell>
        </row>
        <row r="46">
          <cell r="U46">
            <v>0.66666666666666663</v>
          </cell>
          <cell r="V46">
            <v>3874</v>
          </cell>
          <cell r="W46">
            <v>3374</v>
          </cell>
          <cell r="X46">
            <v>3138</v>
          </cell>
          <cell r="Y46">
            <v>3078</v>
          </cell>
        </row>
        <row r="47">
          <cell r="U47">
            <v>0.5714285714285714</v>
          </cell>
          <cell r="W47">
            <v>3640</v>
          </cell>
          <cell r="X47">
            <v>3407</v>
          </cell>
          <cell r="Y47">
            <v>3236</v>
          </cell>
        </row>
        <row r="48">
          <cell r="U48">
            <v>0.46153846153846156</v>
          </cell>
          <cell r="X48">
            <v>3363</v>
          </cell>
          <cell r="Y48">
            <v>3460</v>
          </cell>
        </row>
        <row r="69">
          <cell r="M69">
            <v>0.75</v>
          </cell>
        </row>
        <row r="70">
          <cell r="M70">
            <v>1.4634146341463417</v>
          </cell>
        </row>
      </sheetData>
      <sheetData sheetId="6"/>
      <sheetData sheetId="7">
        <row r="4">
          <cell r="F4">
            <v>0</v>
          </cell>
          <cell r="G4">
            <v>0</v>
          </cell>
        </row>
        <row r="5">
          <cell r="F5">
            <v>0.63300000000000001</v>
          </cell>
          <cell r="G5">
            <v>0.46</v>
          </cell>
        </row>
        <row r="6">
          <cell r="F6">
            <v>0.65200000000000002</v>
          </cell>
          <cell r="G6">
            <v>0</v>
          </cell>
        </row>
        <row r="7">
          <cell r="C7">
            <v>0.65</v>
          </cell>
        </row>
        <row r="8">
          <cell r="C8">
            <v>0.55000000000000004</v>
          </cell>
        </row>
        <row r="14">
          <cell r="B14" t="str">
            <v>No Control or Bypass Damper</v>
          </cell>
        </row>
        <row r="15">
          <cell r="B15" t="str">
            <v>Discharge Dampers</v>
          </cell>
        </row>
        <row r="16">
          <cell r="B16" t="str">
            <v>Outlet Damper, BI and Airfoil Fans</v>
          </cell>
        </row>
        <row r="17">
          <cell r="B17" t="str">
            <v>Inlet Damper Box</v>
          </cell>
        </row>
        <row r="18">
          <cell r="B18" t="str">
            <v>Inlet Guide Vane, BI and Airfoil Fans</v>
          </cell>
        </row>
        <row r="19">
          <cell r="B19" t="str">
            <v>Inlet Vane Dampers</v>
          </cell>
        </row>
        <row r="20">
          <cell r="B20" t="str">
            <v>Outlet Damper, FC Fans</v>
          </cell>
        </row>
        <row r="21">
          <cell r="B21" t="str">
            <v>Eddy Current Drives</v>
          </cell>
        </row>
        <row r="22">
          <cell r="B22" t="str">
            <v>Inlet Guide Vane, FC Fans</v>
          </cell>
        </row>
        <row r="23">
          <cell r="B23" t="str">
            <v>VFD with duct static pressure controls</v>
          </cell>
        </row>
        <row r="24">
          <cell r="B24" t="str">
            <v>VFD with low or no duct static pressure</v>
          </cell>
        </row>
        <row r="42">
          <cell r="D42" t="str">
            <v>Fan Motor</v>
          </cell>
          <cell r="E42" t="str">
            <v>Chilled Water Pump</v>
          </cell>
          <cell r="F42" t="str">
            <v>Hot Water Pump</v>
          </cell>
        </row>
        <row r="43">
          <cell r="D43">
            <v>1954</v>
          </cell>
          <cell r="E43">
            <v>1121</v>
          </cell>
          <cell r="F43">
            <v>5376</v>
          </cell>
          <cell r="H43">
            <v>200</v>
          </cell>
          <cell r="I43">
            <v>50</v>
          </cell>
          <cell r="M43">
            <v>17143</v>
          </cell>
          <cell r="N43">
            <v>16121</v>
          </cell>
          <cell r="P43" t="str">
            <v>yes</v>
          </cell>
        </row>
        <row r="44">
          <cell r="D44">
            <v>4056</v>
          </cell>
          <cell r="E44">
            <v>1878</v>
          </cell>
          <cell r="F44">
            <v>5376</v>
          </cell>
          <cell r="H44">
            <v>100</v>
          </cell>
          <cell r="I44">
            <v>5000</v>
          </cell>
          <cell r="M44">
            <v>10663</v>
          </cell>
          <cell r="N44">
            <v>9641</v>
          </cell>
          <cell r="P44" t="str">
            <v>no</v>
          </cell>
        </row>
        <row r="45">
          <cell r="D45">
            <v>6376</v>
          </cell>
          <cell r="E45">
            <v>2713</v>
          </cell>
          <cell r="F45">
            <v>5376</v>
          </cell>
          <cell r="H45">
            <v>75</v>
          </cell>
          <cell r="I45">
            <v>3750</v>
          </cell>
          <cell r="M45">
            <v>9043</v>
          </cell>
          <cell r="N45">
            <v>8021</v>
          </cell>
        </row>
        <row r="46">
          <cell r="D46">
            <v>2187</v>
          </cell>
          <cell r="E46">
            <v>1205</v>
          </cell>
          <cell r="F46">
            <v>3229</v>
          </cell>
          <cell r="H46">
            <v>60</v>
          </cell>
          <cell r="I46">
            <v>3000</v>
          </cell>
          <cell r="M46">
            <v>8071</v>
          </cell>
          <cell r="N46">
            <v>7049</v>
          </cell>
        </row>
        <row r="47">
          <cell r="D47">
            <v>2187</v>
          </cell>
          <cell r="E47">
            <v>1205</v>
          </cell>
          <cell r="F47">
            <v>4038</v>
          </cell>
          <cell r="H47">
            <v>50</v>
          </cell>
          <cell r="I47">
            <v>2500</v>
          </cell>
          <cell r="M47">
            <v>6842</v>
          </cell>
          <cell r="N47">
            <v>5820</v>
          </cell>
        </row>
        <row r="48">
          <cell r="D48">
            <v>2187</v>
          </cell>
          <cell r="E48">
            <v>1205</v>
          </cell>
          <cell r="F48">
            <v>3229</v>
          </cell>
          <cell r="H48">
            <v>40</v>
          </cell>
          <cell r="I48">
            <v>2000</v>
          </cell>
          <cell r="M48">
            <v>6038</v>
          </cell>
          <cell r="N48">
            <v>5016</v>
          </cell>
        </row>
        <row r="49">
          <cell r="D49">
            <v>4055</v>
          </cell>
          <cell r="E49">
            <v>1877</v>
          </cell>
          <cell r="F49">
            <v>5376</v>
          </cell>
          <cell r="H49">
            <v>30</v>
          </cell>
          <cell r="I49">
            <v>1800</v>
          </cell>
          <cell r="M49">
            <v>5235</v>
          </cell>
          <cell r="N49">
            <v>4213</v>
          </cell>
        </row>
        <row r="50">
          <cell r="D50">
            <v>2586</v>
          </cell>
          <cell r="E50">
            <v>1348</v>
          </cell>
          <cell r="F50">
            <v>5376</v>
          </cell>
          <cell r="H50">
            <v>25</v>
          </cell>
          <cell r="I50">
            <v>1600</v>
          </cell>
          <cell r="M50">
            <v>4833</v>
          </cell>
          <cell r="N50">
            <v>3811</v>
          </cell>
        </row>
        <row r="51">
          <cell r="D51">
            <v>2857</v>
          </cell>
          <cell r="E51">
            <v>1446</v>
          </cell>
          <cell r="F51">
            <v>5376</v>
          </cell>
          <cell r="H51">
            <v>20</v>
          </cell>
          <cell r="I51">
            <v>1500</v>
          </cell>
          <cell r="M51">
            <v>4432</v>
          </cell>
          <cell r="N51">
            <v>3410</v>
          </cell>
        </row>
        <row r="52">
          <cell r="D52">
            <v>4730</v>
          </cell>
          <cell r="E52">
            <v>2120</v>
          </cell>
          <cell r="F52">
            <v>5376</v>
          </cell>
          <cell r="H52">
            <v>15</v>
          </cell>
          <cell r="I52">
            <v>1350</v>
          </cell>
          <cell r="M52">
            <v>4030</v>
          </cell>
          <cell r="N52">
            <v>3008</v>
          </cell>
        </row>
        <row r="53">
          <cell r="D53">
            <v>6631</v>
          </cell>
          <cell r="E53">
            <v>2805</v>
          </cell>
          <cell r="F53">
            <v>5376</v>
          </cell>
          <cell r="H53">
            <v>10</v>
          </cell>
          <cell r="I53">
            <v>1100</v>
          </cell>
          <cell r="M53">
            <v>2737</v>
          </cell>
          <cell r="N53">
            <v>2370</v>
          </cell>
        </row>
        <row r="54">
          <cell r="D54">
            <v>3064</v>
          </cell>
          <cell r="E54">
            <v>1521</v>
          </cell>
          <cell r="F54">
            <v>5942</v>
          </cell>
          <cell r="H54">
            <v>7.5</v>
          </cell>
          <cell r="I54">
            <v>900</v>
          </cell>
          <cell r="M54">
            <v>2581</v>
          </cell>
          <cell r="N54">
            <v>2215</v>
          </cell>
        </row>
        <row r="55">
          <cell r="D55">
            <v>3066</v>
          </cell>
          <cell r="E55">
            <v>1521</v>
          </cell>
          <cell r="F55">
            <v>5376</v>
          </cell>
          <cell r="H55">
            <v>5</v>
          </cell>
          <cell r="I55">
            <v>800</v>
          </cell>
          <cell r="M55">
            <v>2426</v>
          </cell>
          <cell r="N55">
            <v>2059</v>
          </cell>
        </row>
        <row r="56">
          <cell r="D56">
            <v>3064</v>
          </cell>
          <cell r="E56">
            <v>1521</v>
          </cell>
          <cell r="F56">
            <v>5942</v>
          </cell>
          <cell r="H56">
            <v>4</v>
          </cell>
          <cell r="I56">
            <v>700</v>
          </cell>
          <cell r="M56">
            <v>2344</v>
          </cell>
          <cell r="N56">
            <v>1977</v>
          </cell>
        </row>
        <row r="57">
          <cell r="D57">
            <v>3748</v>
          </cell>
          <cell r="E57">
            <v>1767</v>
          </cell>
          <cell r="F57">
            <v>5376</v>
          </cell>
          <cell r="H57">
            <v>3</v>
          </cell>
          <cell r="I57">
            <v>600</v>
          </cell>
          <cell r="M57">
            <v>2261</v>
          </cell>
          <cell r="N57">
            <v>1894</v>
          </cell>
        </row>
        <row r="58">
          <cell r="D58">
            <v>7674</v>
          </cell>
          <cell r="E58">
            <v>3180</v>
          </cell>
          <cell r="F58">
            <v>8760</v>
          </cell>
          <cell r="H58">
            <v>2</v>
          </cell>
          <cell r="I58">
            <v>500</v>
          </cell>
          <cell r="M58">
            <v>2178</v>
          </cell>
          <cell r="N58">
            <v>1811</v>
          </cell>
        </row>
        <row r="59">
          <cell r="D59">
            <v>7665</v>
          </cell>
          <cell r="E59">
            <v>3177</v>
          </cell>
          <cell r="F59">
            <v>5376</v>
          </cell>
        </row>
        <row r="60">
          <cell r="D60">
            <v>3748</v>
          </cell>
          <cell r="E60">
            <v>1767</v>
          </cell>
          <cell r="F60">
            <v>5376</v>
          </cell>
        </row>
        <row r="61">
          <cell r="D61">
            <v>5840</v>
          </cell>
          <cell r="E61">
            <v>2520</v>
          </cell>
          <cell r="F61">
            <v>5428</v>
          </cell>
        </row>
        <row r="62">
          <cell r="D62">
            <v>3748</v>
          </cell>
          <cell r="E62">
            <v>1767</v>
          </cell>
          <cell r="F62">
            <v>3038</v>
          </cell>
        </row>
        <row r="63">
          <cell r="D63">
            <v>3748</v>
          </cell>
          <cell r="E63">
            <v>1767</v>
          </cell>
          <cell r="F63">
            <v>3038</v>
          </cell>
        </row>
        <row r="64">
          <cell r="D64">
            <v>5477</v>
          </cell>
          <cell r="E64">
            <v>2389</v>
          </cell>
          <cell r="F64">
            <v>5376</v>
          </cell>
        </row>
        <row r="65">
          <cell r="D65">
            <v>7665</v>
          </cell>
          <cell r="E65">
            <v>3177</v>
          </cell>
          <cell r="F65">
            <v>5376</v>
          </cell>
        </row>
        <row r="66">
          <cell r="D66">
            <v>3748</v>
          </cell>
          <cell r="E66">
            <v>1767</v>
          </cell>
          <cell r="F66">
            <v>5376</v>
          </cell>
        </row>
        <row r="67">
          <cell r="D67">
            <v>1954</v>
          </cell>
          <cell r="E67">
            <v>1121</v>
          </cell>
          <cell r="F67">
            <v>5376</v>
          </cell>
        </row>
        <row r="68">
          <cell r="D68">
            <v>3748</v>
          </cell>
          <cell r="E68">
            <v>1767</v>
          </cell>
          <cell r="F68">
            <v>3038</v>
          </cell>
        </row>
        <row r="69">
          <cell r="D69">
            <v>3748</v>
          </cell>
          <cell r="E69">
            <v>1767</v>
          </cell>
          <cell r="F69">
            <v>3038</v>
          </cell>
        </row>
        <row r="70">
          <cell r="D70">
            <v>1955</v>
          </cell>
          <cell r="E70">
            <v>1121</v>
          </cell>
          <cell r="F70">
            <v>5376</v>
          </cell>
        </row>
        <row r="71">
          <cell r="D71">
            <v>6456</v>
          </cell>
          <cell r="E71">
            <v>2742</v>
          </cell>
          <cell r="F71">
            <v>5376</v>
          </cell>
        </row>
        <row r="72">
          <cell r="D72">
            <v>4182</v>
          </cell>
          <cell r="E72">
            <v>1923</v>
          </cell>
          <cell r="F72">
            <v>5376</v>
          </cell>
        </row>
        <row r="73">
          <cell r="D73">
            <v>4057</v>
          </cell>
          <cell r="E73">
            <v>1878</v>
          </cell>
          <cell r="F73">
            <v>2344</v>
          </cell>
        </row>
        <row r="74">
          <cell r="D74">
            <v>4057</v>
          </cell>
          <cell r="E74">
            <v>1878</v>
          </cell>
          <cell r="F74">
            <v>2344</v>
          </cell>
        </row>
        <row r="75">
          <cell r="D75">
            <v>2602</v>
          </cell>
          <cell r="E75">
            <v>1354</v>
          </cell>
          <cell r="F75">
            <v>5376</v>
          </cell>
        </row>
        <row r="76">
          <cell r="D76">
            <v>2602</v>
          </cell>
          <cell r="E76">
            <v>1354</v>
          </cell>
          <cell r="F76">
            <v>5376</v>
          </cell>
        </row>
        <row r="77">
          <cell r="D77">
            <v>2602</v>
          </cell>
          <cell r="E77">
            <v>1354</v>
          </cell>
          <cell r="F77">
            <v>5376</v>
          </cell>
        </row>
        <row r="78">
          <cell r="D78">
            <v>2602</v>
          </cell>
          <cell r="E78">
            <v>1354</v>
          </cell>
          <cell r="F78">
            <v>0</v>
          </cell>
        </row>
        <row r="79">
          <cell r="D79">
            <v>6631</v>
          </cell>
          <cell r="E79">
            <v>2805</v>
          </cell>
          <cell r="F79">
            <v>5376</v>
          </cell>
        </row>
      </sheetData>
      <sheetData sheetId="8"/>
      <sheetData sheetId="9">
        <row r="12">
          <cell r="E12" t="str">
            <v>Time of Sale - Professional Installation</v>
          </cell>
          <cell r="F12">
            <v>204</v>
          </cell>
        </row>
        <row r="13">
          <cell r="E13" t="str">
            <v>Time of Sale - Self-installed</v>
          </cell>
          <cell r="F13">
            <v>154</v>
          </cell>
        </row>
        <row r="14">
          <cell r="E14" t="str">
            <v>Retrofit - Professional Installation</v>
          </cell>
          <cell r="F14">
            <v>258</v>
          </cell>
        </row>
        <row r="15">
          <cell r="E15" t="str">
            <v>Retrofit - Self-Installed</v>
          </cell>
          <cell r="F15">
            <v>208</v>
          </cell>
        </row>
      </sheetData>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Methodology"/>
      <sheetName val="HVAC Calculator"/>
      <sheetName val="HVAC Calculations"/>
      <sheetName val="HVAC Lookups"/>
      <sheetName val="HVAC Equipment Lookups"/>
      <sheetName val="VFD Calculator"/>
      <sheetName val="VFD Calculations"/>
      <sheetName val="Smart Thermostat Calculator"/>
      <sheetName val="Smart Thermostat Lookups"/>
      <sheetName val="Version Log"/>
    </sheetNames>
    <sheetDataSet>
      <sheetData sheetId="0"/>
      <sheetData sheetId="1"/>
      <sheetData sheetId="2"/>
      <sheetData sheetId="3"/>
      <sheetData sheetId="4">
        <row r="3">
          <cell r="B3" t="str">
            <v>Early Replacement</v>
          </cell>
          <cell r="D3" t="str">
            <v>Air Cooled Chiller</v>
          </cell>
        </row>
        <row r="4">
          <cell r="B4" t="str">
            <v>Time of Sale</v>
          </cell>
          <cell r="D4" t="str">
            <v>Water Cooled Chiller</v>
          </cell>
          <cell r="H4" t="str">
            <v>Arena/Auditorium/Convention</v>
          </cell>
          <cell r="J4">
            <v>861</v>
          </cell>
          <cell r="K4">
            <v>1168</v>
          </cell>
        </row>
        <row r="5">
          <cell r="B5" t="str">
            <v>New Construction</v>
          </cell>
          <cell r="D5" t="str">
            <v>Unitary Air Conditioner</v>
          </cell>
          <cell r="H5" t="str">
            <v>Auto-Related</v>
          </cell>
          <cell r="J5">
            <v>840</v>
          </cell>
          <cell r="K5">
            <v>652</v>
          </cell>
        </row>
        <row r="6">
          <cell r="D6" t="str">
            <v>Unitary Heat Pump</v>
          </cell>
          <cell r="H6" t="str">
            <v>Convenience Stores</v>
          </cell>
          <cell r="J6">
            <v>618</v>
          </cell>
          <cell r="K6">
            <v>1031</v>
          </cell>
        </row>
        <row r="7">
          <cell r="D7" t="str">
            <v>Packaged Terminal Air Conditioner</v>
          </cell>
          <cell r="H7" t="str">
            <v>Daycare</v>
          </cell>
          <cell r="J7">
            <v>269</v>
          </cell>
          <cell r="K7">
            <v>700</v>
          </cell>
        </row>
        <row r="8">
          <cell r="B8" t="str">
            <v>EER/SEER/IEER</v>
          </cell>
          <cell r="D8" t="str">
            <v>Packaged Terminal Heat Pump</v>
          </cell>
          <cell r="H8" t="str">
            <v>Education – College/University</v>
          </cell>
          <cell r="J8">
            <v>723</v>
          </cell>
          <cell r="K8">
            <v>555</v>
          </cell>
          <cell r="L8">
            <v>743</v>
          </cell>
        </row>
        <row r="9">
          <cell r="B9" t="str">
            <v>kW/ton</v>
          </cell>
          <cell r="D9" t="str">
            <v>Ductless Mini Split Heat Pump</v>
          </cell>
          <cell r="H9" t="str">
            <v>Education – K-12</v>
          </cell>
          <cell r="J9">
            <v>309</v>
          </cell>
          <cell r="K9">
            <v>754</v>
          </cell>
          <cell r="L9">
            <v>336</v>
          </cell>
        </row>
        <row r="10">
          <cell r="D10" t="str">
            <v>Geothermal Heat Pump</v>
          </cell>
          <cell r="H10" t="str">
            <v>Grocery</v>
          </cell>
          <cell r="J10">
            <v>618</v>
          </cell>
          <cell r="K10">
            <v>1031</v>
          </cell>
        </row>
        <row r="11">
          <cell r="D11" t="str">
            <v>Air Conditioner Water Cooled</v>
          </cell>
          <cell r="H11" t="str">
            <v>Gymnasium/Performing Arts Theater</v>
          </cell>
          <cell r="J11">
            <v>861</v>
          </cell>
          <cell r="K11">
            <v>1168</v>
          </cell>
        </row>
        <row r="12">
          <cell r="B12" t="str">
            <v>tons</v>
          </cell>
          <cell r="D12" t="str">
            <v>Air Conditioner Evaporatively Cooled</v>
          </cell>
          <cell r="H12" t="str">
            <v>Industrial – 1 Shift/Light Mfctg</v>
          </cell>
          <cell r="J12">
            <v>419</v>
          </cell>
          <cell r="K12">
            <v>613</v>
          </cell>
        </row>
        <row r="13">
          <cell r="B13" t="str">
            <v>Btu/h</v>
          </cell>
          <cell r="D13" t="str">
            <v>Room Air Conditioner</v>
          </cell>
          <cell r="H13" t="str">
            <v>Industrial – 2 Shift</v>
          </cell>
          <cell r="J13">
            <v>796</v>
          </cell>
          <cell r="K13">
            <v>153</v>
          </cell>
          <cell r="L13">
            <v>738</v>
          </cell>
        </row>
        <row r="14">
          <cell r="D14" t="str">
            <v>VRF Air Conditioner</v>
          </cell>
          <cell r="H14" t="str">
            <v>Industrial – 3 Shift</v>
          </cell>
          <cell r="J14">
            <v>796</v>
          </cell>
          <cell r="K14">
            <v>153</v>
          </cell>
          <cell r="L14">
            <v>738</v>
          </cell>
        </row>
        <row r="15">
          <cell r="D15" t="str">
            <v>VRF Heat Pump</v>
          </cell>
          <cell r="H15" t="str">
            <v>Lodging – Common Areas</v>
          </cell>
          <cell r="J15">
            <v>1386</v>
          </cell>
          <cell r="K15">
            <v>268</v>
          </cell>
        </row>
        <row r="16">
          <cell r="D16" t="str">
            <v>Single Package Vertical Air Conditioner</v>
          </cell>
          <cell r="H16" t="str">
            <v>Lodging (MF, Dorms)</v>
          </cell>
          <cell r="J16">
            <v>1668</v>
          </cell>
          <cell r="K16">
            <v>2350</v>
          </cell>
          <cell r="L16">
            <v>1641</v>
          </cell>
        </row>
        <row r="17">
          <cell r="D17" t="str">
            <v>Single Package Vertical Heat Pump</v>
          </cell>
          <cell r="H17" t="str">
            <v>Lodging Hotel (Guest Rooms)</v>
          </cell>
          <cell r="J17">
            <v>1668</v>
          </cell>
          <cell r="K17">
            <v>2350</v>
          </cell>
          <cell r="L17">
            <v>1641</v>
          </cell>
        </row>
        <row r="18">
          <cell r="H18" t="str">
            <v>Medical – Clinic</v>
          </cell>
          <cell r="J18">
            <v>577</v>
          </cell>
          <cell r="K18">
            <v>461</v>
          </cell>
          <cell r="L18">
            <v>509</v>
          </cell>
        </row>
        <row r="19">
          <cell r="H19" t="str">
            <v>Medical – Hospital</v>
          </cell>
          <cell r="J19">
            <v>1114</v>
          </cell>
          <cell r="K19">
            <v>224</v>
          </cell>
          <cell r="L19">
            <v>1430</v>
          </cell>
        </row>
        <row r="20">
          <cell r="H20" t="str">
            <v>Multifamily/Common Areas</v>
          </cell>
          <cell r="J20">
            <v>1386</v>
          </cell>
          <cell r="K20">
            <v>268</v>
          </cell>
        </row>
        <row r="21">
          <cell r="H21" t="str">
            <v>Museum/Library</v>
          </cell>
          <cell r="J21">
            <v>577</v>
          </cell>
          <cell r="K21">
            <v>461</v>
          </cell>
          <cell r="L21">
            <v>509</v>
          </cell>
        </row>
        <row r="22">
          <cell r="H22" t="str">
            <v>Nursing Homes</v>
          </cell>
          <cell r="J22">
            <v>592</v>
          </cell>
          <cell r="K22">
            <v>977</v>
          </cell>
          <cell r="L22">
            <v>547</v>
          </cell>
        </row>
        <row r="23">
          <cell r="H23" t="str">
            <v>Office</v>
          </cell>
          <cell r="J23">
            <v>577</v>
          </cell>
          <cell r="K23">
            <v>461</v>
          </cell>
          <cell r="L23">
            <v>509</v>
          </cell>
        </row>
        <row r="24">
          <cell r="H24" t="str">
            <v>Other</v>
          </cell>
          <cell r="J24">
            <v>577</v>
          </cell>
          <cell r="K24">
            <v>461</v>
          </cell>
          <cell r="L24">
            <v>509</v>
          </cell>
        </row>
        <row r="25">
          <cell r="H25" t="str">
            <v>Penitentiary</v>
          </cell>
          <cell r="J25">
            <v>1114</v>
          </cell>
          <cell r="K25">
            <v>224</v>
          </cell>
          <cell r="L25">
            <v>1430</v>
          </cell>
        </row>
        <row r="26">
          <cell r="H26" t="str">
            <v>Police/Fire Stations</v>
          </cell>
          <cell r="J26">
            <v>577</v>
          </cell>
          <cell r="K26">
            <v>461</v>
          </cell>
          <cell r="L26">
            <v>509</v>
          </cell>
        </row>
        <row r="27">
          <cell r="H27" t="str">
            <v>Post Office/Town Hall/Court</v>
          </cell>
          <cell r="J27">
            <v>577</v>
          </cell>
          <cell r="K27">
            <v>461</v>
          </cell>
          <cell r="L27">
            <v>509</v>
          </cell>
        </row>
        <row r="28">
          <cell r="H28" t="str">
            <v>Public Assembly</v>
          </cell>
          <cell r="J28">
            <v>861</v>
          </cell>
          <cell r="K28">
            <v>1168</v>
          </cell>
        </row>
        <row r="29">
          <cell r="H29" t="str">
            <v>Public Order &amp; Safety</v>
          </cell>
          <cell r="J29">
            <v>577</v>
          </cell>
          <cell r="K29">
            <v>461</v>
          </cell>
          <cell r="L29">
            <v>509</v>
          </cell>
        </row>
        <row r="30">
          <cell r="H30" t="str">
            <v>Public Services (Non-food)</v>
          </cell>
          <cell r="J30">
            <v>577</v>
          </cell>
          <cell r="K30">
            <v>461</v>
          </cell>
          <cell r="L30">
            <v>509</v>
          </cell>
        </row>
        <row r="31">
          <cell r="H31" t="str">
            <v>Religious Worship/Church</v>
          </cell>
          <cell r="J31">
            <v>577</v>
          </cell>
          <cell r="K31">
            <v>461</v>
          </cell>
          <cell r="L31">
            <v>509</v>
          </cell>
        </row>
        <row r="32">
          <cell r="H32" t="str">
            <v>Restaurant – Fast-Food</v>
          </cell>
          <cell r="J32">
            <v>665</v>
          </cell>
          <cell r="K32">
            <v>1285</v>
          </cell>
        </row>
        <row r="33">
          <cell r="H33" t="str">
            <v>Restaurant – Sit-Down</v>
          </cell>
          <cell r="J33">
            <v>700</v>
          </cell>
          <cell r="K33">
            <v>1185</v>
          </cell>
        </row>
        <row r="34">
          <cell r="H34" t="str">
            <v>Retail – Large</v>
          </cell>
          <cell r="J34">
            <v>830</v>
          </cell>
          <cell r="K34">
            <v>774</v>
          </cell>
        </row>
        <row r="35">
          <cell r="H35" t="str">
            <v>Retail – Small</v>
          </cell>
          <cell r="J35">
            <v>840</v>
          </cell>
          <cell r="K35">
            <v>652</v>
          </cell>
        </row>
        <row r="36">
          <cell r="H36" t="str">
            <v>Storage – Conditioned</v>
          </cell>
          <cell r="J36">
            <v>223</v>
          </cell>
          <cell r="K36">
            <v>895</v>
          </cell>
        </row>
        <row r="37">
          <cell r="H37" t="str">
            <v>Storage – Unconditioned</v>
          </cell>
          <cell r="J37">
            <v>0</v>
          </cell>
          <cell r="K37">
            <v>0</v>
          </cell>
        </row>
        <row r="38">
          <cell r="H38" t="str">
            <v>Warehouses (Not Refrigerated)</v>
          </cell>
          <cell r="J38">
            <v>223</v>
          </cell>
          <cell r="K38">
            <v>895</v>
          </cell>
        </row>
        <row r="39">
          <cell r="H39" t="str">
            <v>Warehouses (Refrigerated)</v>
          </cell>
          <cell r="J39">
            <v>3569</v>
          </cell>
          <cell r="K39">
            <v>359</v>
          </cell>
        </row>
        <row r="40">
          <cell r="H40" t="str">
            <v>Waste Water Treatment Plant</v>
          </cell>
          <cell r="J40">
            <v>577</v>
          </cell>
          <cell r="K40">
            <v>461</v>
          </cell>
          <cell r="L40">
            <v>509</v>
          </cell>
        </row>
        <row r="48">
          <cell r="F48" t="str">
            <v>Elec Res or None</v>
          </cell>
        </row>
        <row r="49">
          <cell r="F49" t="str">
            <v>Other</v>
          </cell>
        </row>
      </sheetData>
      <sheetData sheetId="5">
        <row r="12">
          <cell r="S12">
            <v>1.1764705882352942</v>
          </cell>
          <cell r="T12">
            <v>1.1406844106463878</v>
          </cell>
          <cell r="U12">
            <v>1.1214953271028039</v>
          </cell>
          <cell r="X12">
            <v>0.72</v>
          </cell>
          <cell r="Y12">
            <v>0.68</v>
          </cell>
          <cell r="Z12">
            <v>0.64</v>
          </cell>
          <cell r="AA12">
            <v>0.6</v>
          </cell>
          <cell r="AC12">
            <v>0.6</v>
          </cell>
          <cell r="AD12">
            <v>0.57999999999999996</v>
          </cell>
          <cell r="AE12">
            <v>0.54</v>
          </cell>
        </row>
        <row r="13">
          <cell r="R13">
            <v>400</v>
          </cell>
          <cell r="S13">
            <v>7</v>
          </cell>
          <cell r="T13">
            <v>18</v>
          </cell>
          <cell r="U13">
            <v>26</v>
          </cell>
          <cell r="W13">
            <v>400</v>
          </cell>
          <cell r="AA13">
            <v>6</v>
          </cell>
          <cell r="AB13">
            <v>600</v>
          </cell>
          <cell r="AE13">
            <v>13</v>
          </cell>
        </row>
        <row r="14">
          <cell r="R14">
            <v>200</v>
          </cell>
          <cell r="S14">
            <v>14</v>
          </cell>
          <cell r="T14">
            <v>37</v>
          </cell>
          <cell r="U14">
            <v>52</v>
          </cell>
          <cell r="W14">
            <v>200</v>
          </cell>
          <cell r="Z14">
            <v>26</v>
          </cell>
          <cell r="AA14">
            <v>78</v>
          </cell>
          <cell r="AB14">
            <v>300</v>
          </cell>
          <cell r="AE14">
            <v>31</v>
          </cell>
        </row>
        <row r="15">
          <cell r="R15">
            <v>150</v>
          </cell>
          <cell r="S15">
            <v>18</v>
          </cell>
          <cell r="T15">
            <v>49</v>
          </cell>
          <cell r="U15">
            <v>69</v>
          </cell>
          <cell r="W15">
            <v>100</v>
          </cell>
          <cell r="X15">
            <v>0</v>
          </cell>
          <cell r="Y15">
            <v>104</v>
          </cell>
          <cell r="AB15">
            <v>200</v>
          </cell>
          <cell r="AC15">
            <v>44</v>
          </cell>
          <cell r="AD15">
            <v>70</v>
          </cell>
          <cell r="AE15">
            <v>122</v>
          </cell>
        </row>
        <row r="16">
          <cell r="R16">
            <v>100</v>
          </cell>
          <cell r="S16">
            <v>27</v>
          </cell>
          <cell r="T16">
            <v>73</v>
          </cell>
          <cell r="U16">
            <v>104</v>
          </cell>
          <cell r="W16">
            <v>50</v>
          </cell>
          <cell r="X16">
            <v>156</v>
          </cell>
          <cell r="Y16">
            <v>363</v>
          </cell>
          <cell r="AB16">
            <v>150</v>
          </cell>
          <cell r="AC16">
            <v>59</v>
          </cell>
          <cell r="AD16">
            <v>93</v>
          </cell>
          <cell r="AE16">
            <v>162</v>
          </cell>
        </row>
        <row r="17">
          <cell r="R17">
            <v>50</v>
          </cell>
          <cell r="S17">
            <v>55</v>
          </cell>
          <cell r="T17">
            <v>146</v>
          </cell>
          <cell r="U17">
            <v>207</v>
          </cell>
          <cell r="AB17">
            <v>100</v>
          </cell>
          <cell r="AC17">
            <v>88</v>
          </cell>
          <cell r="AD17">
            <v>140</v>
          </cell>
          <cell r="AE17">
            <v>244</v>
          </cell>
        </row>
        <row r="44">
          <cell r="V44">
            <v>2</v>
          </cell>
          <cell r="W44">
            <v>1.5</v>
          </cell>
          <cell r="X44">
            <v>1</v>
          </cell>
          <cell r="Y44">
            <v>0.75</v>
          </cell>
        </row>
        <row r="45">
          <cell r="U45">
            <v>0.92307692307692313</v>
          </cell>
          <cell r="V45">
            <v>3273</v>
          </cell>
          <cell r="W45">
            <v>3016</v>
          </cell>
          <cell r="X45">
            <v>2803</v>
          </cell>
          <cell r="Y45">
            <v>2733</v>
          </cell>
        </row>
        <row r="46">
          <cell r="U46">
            <v>0.66666666666666663</v>
          </cell>
          <cell r="V46">
            <v>3874</v>
          </cell>
          <cell r="W46">
            <v>3374</v>
          </cell>
          <cell r="X46">
            <v>3138</v>
          </cell>
          <cell r="Y46">
            <v>3078</v>
          </cell>
        </row>
        <row r="47">
          <cell r="U47">
            <v>0.5714285714285714</v>
          </cell>
          <cell r="W47">
            <v>3640</v>
          </cell>
          <cell r="X47">
            <v>3407</v>
          </cell>
          <cell r="Y47">
            <v>3236</v>
          </cell>
        </row>
        <row r="48">
          <cell r="U48">
            <v>0.46153846153846156</v>
          </cell>
          <cell r="X48">
            <v>3363</v>
          </cell>
          <cell r="Y48">
            <v>3460</v>
          </cell>
        </row>
        <row r="69">
          <cell r="M69">
            <v>0.75</v>
          </cell>
        </row>
        <row r="70">
          <cell r="M70">
            <v>1.4634146341463417</v>
          </cell>
        </row>
      </sheetData>
      <sheetData sheetId="6"/>
      <sheetData sheetId="7">
        <row r="4">
          <cell r="F4">
            <v>0</v>
          </cell>
          <cell r="G4">
            <v>0</v>
          </cell>
        </row>
        <row r="5">
          <cell r="F5">
            <v>0.63300000000000001</v>
          </cell>
          <cell r="G5">
            <v>0.46</v>
          </cell>
        </row>
        <row r="6">
          <cell r="F6">
            <v>0.65200000000000002</v>
          </cell>
          <cell r="G6">
            <v>0</v>
          </cell>
        </row>
        <row r="7">
          <cell r="C7">
            <v>0.65</v>
          </cell>
        </row>
        <row r="8">
          <cell r="C8">
            <v>0.55000000000000004</v>
          </cell>
        </row>
        <row r="14">
          <cell r="B14" t="str">
            <v>No Control or Bypass Damper</v>
          </cell>
        </row>
        <row r="15">
          <cell r="B15" t="str">
            <v>Discharge Dampers</v>
          </cell>
        </row>
        <row r="16">
          <cell r="B16" t="str">
            <v>Outlet Damper, BI and Airfoil Fans</v>
          </cell>
        </row>
        <row r="17">
          <cell r="B17" t="str">
            <v>Inlet Damper Box</v>
          </cell>
        </row>
        <row r="18">
          <cell r="B18" t="str">
            <v>Inlet Guide Vane, BI and Airfoil Fans</v>
          </cell>
        </row>
        <row r="19">
          <cell r="B19" t="str">
            <v>Inlet Vane Dampers</v>
          </cell>
        </row>
        <row r="20">
          <cell r="B20" t="str">
            <v>Outlet Damper, FC Fans</v>
          </cell>
        </row>
        <row r="21">
          <cell r="B21" t="str">
            <v>Eddy Current Drives</v>
          </cell>
        </row>
        <row r="22">
          <cell r="B22" t="str">
            <v>Inlet Guide Vane, FC Fans</v>
          </cell>
        </row>
        <row r="23">
          <cell r="B23" t="str">
            <v>VFD with duct static pressure controls</v>
          </cell>
        </row>
        <row r="24">
          <cell r="B24" t="str">
            <v>VFD with low or no duct static pressure</v>
          </cell>
        </row>
        <row r="42">
          <cell r="D42" t="str">
            <v>Fan Motor</v>
          </cell>
          <cell r="E42" t="str">
            <v>Chilled Water Pump</v>
          </cell>
          <cell r="F42" t="str">
            <v>Hot Water Pump</v>
          </cell>
        </row>
        <row r="43">
          <cell r="D43">
            <v>1954</v>
          </cell>
          <cell r="E43">
            <v>1121</v>
          </cell>
          <cell r="F43">
            <v>5376</v>
          </cell>
          <cell r="H43">
            <v>200</v>
          </cell>
          <cell r="I43">
            <v>50</v>
          </cell>
          <cell r="M43">
            <v>17143</v>
          </cell>
          <cell r="N43">
            <v>16121</v>
          </cell>
          <cell r="P43" t="str">
            <v>yes</v>
          </cell>
        </row>
        <row r="44">
          <cell r="D44">
            <v>4056</v>
          </cell>
          <cell r="E44">
            <v>1878</v>
          </cell>
          <cell r="F44">
            <v>5376</v>
          </cell>
          <cell r="H44">
            <v>100</v>
          </cell>
          <cell r="I44">
            <v>5000</v>
          </cell>
          <cell r="M44">
            <v>10663</v>
          </cell>
          <cell r="N44">
            <v>9641</v>
          </cell>
          <cell r="P44" t="str">
            <v>no</v>
          </cell>
        </row>
        <row r="45">
          <cell r="D45">
            <v>6376</v>
          </cell>
          <cell r="E45">
            <v>2713</v>
          </cell>
          <cell r="F45">
            <v>5376</v>
          </cell>
          <cell r="H45">
            <v>75</v>
          </cell>
          <cell r="I45">
            <v>3750</v>
          </cell>
          <cell r="M45">
            <v>9043</v>
          </cell>
          <cell r="N45">
            <v>8021</v>
          </cell>
        </row>
        <row r="46">
          <cell r="D46">
            <v>2187</v>
          </cell>
          <cell r="E46">
            <v>1205</v>
          </cell>
          <cell r="F46">
            <v>3229</v>
          </cell>
          <cell r="H46">
            <v>60</v>
          </cell>
          <cell r="I46">
            <v>3000</v>
          </cell>
          <cell r="M46">
            <v>8071</v>
          </cell>
          <cell r="N46">
            <v>7049</v>
          </cell>
        </row>
        <row r="47">
          <cell r="D47">
            <v>2187</v>
          </cell>
          <cell r="E47">
            <v>1205</v>
          </cell>
          <cell r="F47">
            <v>4038</v>
          </cell>
          <cell r="H47">
            <v>50</v>
          </cell>
          <cell r="I47">
            <v>2500</v>
          </cell>
          <cell r="M47">
            <v>6842</v>
          </cell>
          <cell r="N47">
            <v>5820</v>
          </cell>
        </row>
        <row r="48">
          <cell r="D48">
            <v>2187</v>
          </cell>
          <cell r="E48">
            <v>1205</v>
          </cell>
          <cell r="F48">
            <v>3229</v>
          </cell>
          <cell r="H48">
            <v>40</v>
          </cell>
          <cell r="I48">
            <v>2000</v>
          </cell>
          <cell r="M48">
            <v>6038</v>
          </cell>
          <cell r="N48">
            <v>5016</v>
          </cell>
        </row>
        <row r="49">
          <cell r="D49">
            <v>4055</v>
          </cell>
          <cell r="E49">
            <v>1877</v>
          </cell>
          <cell r="F49">
            <v>5376</v>
          </cell>
          <cell r="H49">
            <v>30</v>
          </cell>
          <cell r="I49">
            <v>1800</v>
          </cell>
          <cell r="M49">
            <v>5235</v>
          </cell>
          <cell r="N49">
            <v>4213</v>
          </cell>
        </row>
        <row r="50">
          <cell r="D50">
            <v>2586</v>
          </cell>
          <cell r="E50">
            <v>1348</v>
          </cell>
          <cell r="F50">
            <v>5376</v>
          </cell>
          <cell r="H50">
            <v>25</v>
          </cell>
          <cell r="I50">
            <v>1600</v>
          </cell>
          <cell r="M50">
            <v>4833</v>
          </cell>
          <cell r="N50">
            <v>3811</v>
          </cell>
        </row>
        <row r="51">
          <cell r="D51">
            <v>2857</v>
          </cell>
          <cell r="E51">
            <v>1446</v>
          </cell>
          <cell r="F51">
            <v>5376</v>
          </cell>
          <cell r="H51">
            <v>20</v>
          </cell>
          <cell r="I51">
            <v>1500</v>
          </cell>
          <cell r="M51">
            <v>4432</v>
          </cell>
          <cell r="N51">
            <v>3410</v>
          </cell>
        </row>
        <row r="52">
          <cell r="D52">
            <v>4730</v>
          </cell>
          <cell r="E52">
            <v>2120</v>
          </cell>
          <cell r="F52">
            <v>5376</v>
          </cell>
          <cell r="H52">
            <v>15</v>
          </cell>
          <cell r="I52">
            <v>1350</v>
          </cell>
          <cell r="M52">
            <v>4030</v>
          </cell>
          <cell r="N52">
            <v>3008</v>
          </cell>
        </row>
        <row r="53">
          <cell r="D53">
            <v>6631</v>
          </cell>
          <cell r="E53">
            <v>2805</v>
          </cell>
          <cell r="F53">
            <v>5376</v>
          </cell>
          <cell r="H53">
            <v>10</v>
          </cell>
          <cell r="I53">
            <v>1100</v>
          </cell>
          <cell r="M53">
            <v>2737</v>
          </cell>
          <cell r="N53">
            <v>2370</v>
          </cell>
        </row>
        <row r="54">
          <cell r="D54">
            <v>3064</v>
          </cell>
          <cell r="E54">
            <v>1521</v>
          </cell>
          <cell r="F54">
            <v>5942</v>
          </cell>
          <cell r="H54">
            <v>7.5</v>
          </cell>
          <cell r="I54">
            <v>900</v>
          </cell>
          <cell r="M54">
            <v>2581</v>
          </cell>
          <cell r="N54">
            <v>2215</v>
          </cell>
        </row>
        <row r="55">
          <cell r="D55">
            <v>3066</v>
          </cell>
          <cell r="E55">
            <v>1521</v>
          </cell>
          <cell r="F55">
            <v>5376</v>
          </cell>
          <cell r="H55">
            <v>5</v>
          </cell>
          <cell r="I55">
            <v>800</v>
          </cell>
          <cell r="M55">
            <v>2426</v>
          </cell>
          <cell r="N55">
            <v>2059</v>
          </cell>
        </row>
        <row r="56">
          <cell r="D56">
            <v>3064</v>
          </cell>
          <cell r="E56">
            <v>1521</v>
          </cell>
          <cell r="F56">
            <v>5942</v>
          </cell>
          <cell r="H56">
            <v>4</v>
          </cell>
          <cell r="I56">
            <v>700</v>
          </cell>
          <cell r="M56">
            <v>2344</v>
          </cell>
          <cell r="N56">
            <v>1977</v>
          </cell>
        </row>
        <row r="57">
          <cell r="D57">
            <v>3748</v>
          </cell>
          <cell r="E57">
            <v>1767</v>
          </cell>
          <cell r="F57">
            <v>5376</v>
          </cell>
          <cell r="H57">
            <v>3</v>
          </cell>
          <cell r="I57">
            <v>600</v>
          </cell>
          <cell r="M57">
            <v>2261</v>
          </cell>
          <cell r="N57">
            <v>1894</v>
          </cell>
        </row>
        <row r="58">
          <cell r="D58">
            <v>7674</v>
          </cell>
          <cell r="E58">
            <v>3180</v>
          </cell>
          <cell r="F58">
            <v>8760</v>
          </cell>
          <cell r="H58">
            <v>2</v>
          </cell>
          <cell r="I58">
            <v>500</v>
          </cell>
          <cell r="M58">
            <v>2178</v>
          </cell>
          <cell r="N58">
            <v>1811</v>
          </cell>
        </row>
        <row r="59">
          <cell r="D59">
            <v>7665</v>
          </cell>
          <cell r="E59">
            <v>3177</v>
          </cell>
          <cell r="F59">
            <v>5376</v>
          </cell>
        </row>
        <row r="60">
          <cell r="D60">
            <v>3748</v>
          </cell>
          <cell r="E60">
            <v>1767</v>
          </cell>
          <cell r="F60">
            <v>5376</v>
          </cell>
        </row>
        <row r="61">
          <cell r="D61">
            <v>5840</v>
          </cell>
          <cell r="E61">
            <v>2520</v>
          </cell>
          <cell r="F61">
            <v>5428</v>
          </cell>
        </row>
        <row r="62">
          <cell r="D62">
            <v>3748</v>
          </cell>
          <cell r="E62">
            <v>1767</v>
          </cell>
          <cell r="F62">
            <v>3038</v>
          </cell>
        </row>
        <row r="63">
          <cell r="D63">
            <v>3748</v>
          </cell>
          <cell r="E63">
            <v>1767</v>
          </cell>
          <cell r="F63">
            <v>3038</v>
          </cell>
        </row>
        <row r="64">
          <cell r="D64">
            <v>5477</v>
          </cell>
          <cell r="E64">
            <v>2389</v>
          </cell>
          <cell r="F64">
            <v>5376</v>
          </cell>
        </row>
        <row r="65">
          <cell r="D65">
            <v>7665</v>
          </cell>
          <cell r="E65">
            <v>3177</v>
          </cell>
          <cell r="F65">
            <v>5376</v>
          </cell>
        </row>
        <row r="66">
          <cell r="D66">
            <v>3748</v>
          </cell>
          <cell r="E66">
            <v>1767</v>
          </cell>
          <cell r="F66">
            <v>5376</v>
          </cell>
        </row>
        <row r="67">
          <cell r="D67">
            <v>1954</v>
          </cell>
          <cell r="E67">
            <v>1121</v>
          </cell>
          <cell r="F67">
            <v>5376</v>
          </cell>
        </row>
        <row r="68">
          <cell r="D68">
            <v>3748</v>
          </cell>
          <cell r="E68">
            <v>1767</v>
          </cell>
          <cell r="F68">
            <v>3038</v>
          </cell>
        </row>
        <row r="69">
          <cell r="D69">
            <v>3748</v>
          </cell>
          <cell r="E69">
            <v>1767</v>
          </cell>
          <cell r="F69">
            <v>3038</v>
          </cell>
        </row>
        <row r="70">
          <cell r="D70">
            <v>1955</v>
          </cell>
          <cell r="E70">
            <v>1121</v>
          </cell>
          <cell r="F70">
            <v>5376</v>
          </cell>
        </row>
        <row r="71">
          <cell r="D71">
            <v>6456</v>
          </cell>
          <cell r="E71">
            <v>2742</v>
          </cell>
          <cell r="F71">
            <v>5376</v>
          </cell>
        </row>
        <row r="72">
          <cell r="D72">
            <v>4182</v>
          </cell>
          <cell r="E72">
            <v>1923</v>
          </cell>
          <cell r="F72">
            <v>5376</v>
          </cell>
        </row>
        <row r="73">
          <cell r="D73">
            <v>4057</v>
          </cell>
          <cell r="E73">
            <v>1878</v>
          </cell>
          <cell r="F73">
            <v>2344</v>
          </cell>
        </row>
        <row r="74">
          <cell r="D74">
            <v>4057</v>
          </cell>
          <cell r="E74">
            <v>1878</v>
          </cell>
          <cell r="F74">
            <v>2344</v>
          </cell>
        </row>
        <row r="75">
          <cell r="D75">
            <v>2602</v>
          </cell>
          <cell r="E75">
            <v>1354</v>
          </cell>
          <cell r="F75">
            <v>5376</v>
          </cell>
        </row>
        <row r="76">
          <cell r="D76">
            <v>2602</v>
          </cell>
          <cell r="E76">
            <v>1354</v>
          </cell>
          <cell r="F76">
            <v>5376</v>
          </cell>
        </row>
        <row r="77">
          <cell r="D77">
            <v>2602</v>
          </cell>
          <cell r="E77">
            <v>1354</v>
          </cell>
          <cell r="F77">
            <v>5376</v>
          </cell>
        </row>
        <row r="78">
          <cell r="D78">
            <v>2602</v>
          </cell>
          <cell r="E78">
            <v>1354</v>
          </cell>
          <cell r="F78">
            <v>0</v>
          </cell>
        </row>
        <row r="79">
          <cell r="D79">
            <v>6631</v>
          </cell>
          <cell r="E79">
            <v>2805</v>
          </cell>
          <cell r="F79">
            <v>5376</v>
          </cell>
        </row>
      </sheetData>
      <sheetData sheetId="8"/>
      <sheetData sheetId="9">
        <row r="12">
          <cell r="E12" t="str">
            <v>Time of Sale - Professional Installation</v>
          </cell>
          <cell r="F12">
            <v>204</v>
          </cell>
        </row>
        <row r="13">
          <cell r="E13" t="str">
            <v>Time of Sale - Self-installed</v>
          </cell>
          <cell r="F13">
            <v>154</v>
          </cell>
        </row>
        <row r="14">
          <cell r="E14" t="str">
            <v>Retrofit - Professional Installation</v>
          </cell>
          <cell r="F14">
            <v>258</v>
          </cell>
        </row>
        <row r="15">
          <cell r="E15" t="str">
            <v>Retrofit - Self-Installed</v>
          </cell>
          <cell r="F15">
            <v>208</v>
          </cell>
        </row>
      </sheetData>
      <sheetData sheetId="10"/>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Concourse">
  <a:themeElements>
    <a:clrScheme name="CLEAResult">
      <a:dk1>
        <a:sysClr val="windowText" lastClr="000000"/>
      </a:dk1>
      <a:lt1>
        <a:sysClr val="window" lastClr="FFFFFF"/>
      </a:lt1>
      <a:dk2>
        <a:srgbClr val="404040"/>
      </a:dk2>
      <a:lt2>
        <a:srgbClr val="EFE9E5"/>
      </a:lt2>
      <a:accent1>
        <a:srgbClr val="F50000"/>
      </a:accent1>
      <a:accent2>
        <a:srgbClr val="054B56"/>
      </a:accent2>
      <a:accent3>
        <a:srgbClr val="007299"/>
      </a:accent3>
      <a:accent4>
        <a:srgbClr val="92B7BC"/>
      </a:accent4>
      <a:accent5>
        <a:srgbClr val="F4CE00"/>
      </a:accent5>
      <a:accent6>
        <a:srgbClr val="EFE9E5"/>
      </a:accent6>
      <a:hlink>
        <a:srgbClr val="44B9E8"/>
      </a:hlink>
      <a:folHlink>
        <a:srgbClr val="44B9E8"/>
      </a:folHlink>
    </a:clrScheme>
    <a:fontScheme name="CLEAResult">
      <a:majorFont>
        <a:latin typeface="Arial"/>
        <a:ea typeface=""/>
        <a:cs typeface=""/>
      </a:majorFont>
      <a:minorFont>
        <a:latin typeface="Arial"/>
        <a:ea typeface=""/>
        <a:cs typeface=""/>
      </a:minorFont>
    </a:fontScheme>
    <a:fmtScheme name="Concourse">
      <a:fillStyleLst>
        <a:solidFill>
          <a:schemeClr val="phClr"/>
        </a:solidFill>
        <a:gradFill rotWithShape="1">
          <a:gsLst>
            <a:gs pos="0">
              <a:schemeClr val="phClr">
                <a:tint val="62000"/>
                <a:satMod val="180000"/>
              </a:schemeClr>
            </a:gs>
            <a:gs pos="65000">
              <a:schemeClr val="phClr">
                <a:tint val="32000"/>
                <a:satMod val="250000"/>
              </a:schemeClr>
            </a:gs>
            <a:gs pos="100000">
              <a:schemeClr val="phClr">
                <a:tint val="23000"/>
                <a:satMod val="300000"/>
              </a:schemeClr>
            </a:gs>
          </a:gsLst>
          <a:lin ang="16200000" scaled="0"/>
        </a:gradFill>
        <a:gradFill rotWithShape="1">
          <a:gsLst>
            <a:gs pos="0">
              <a:schemeClr val="phClr">
                <a:shade val="15000"/>
                <a:satMod val="180000"/>
              </a:schemeClr>
            </a:gs>
            <a:gs pos="50000">
              <a:schemeClr val="phClr">
                <a:shade val="45000"/>
                <a:satMod val="170000"/>
              </a:schemeClr>
            </a:gs>
            <a:gs pos="70000">
              <a:schemeClr val="phClr">
                <a:tint val="99000"/>
                <a:shade val="65000"/>
                <a:satMod val="155000"/>
              </a:schemeClr>
            </a:gs>
            <a:gs pos="100000">
              <a:schemeClr val="phClr">
                <a:tint val="95500"/>
                <a:shade val="100000"/>
                <a:satMod val="155000"/>
              </a:schemeClr>
            </a:gs>
          </a:gsLst>
          <a:lin ang="16200000" scaled="0"/>
        </a:gradFill>
      </a:fillStyleLst>
      <a:lnStyleLst>
        <a:ln w="9525" cap="flat" cmpd="sng" algn="ctr">
          <a:solidFill>
            <a:schemeClr val="phClr"/>
          </a:solidFill>
          <a:prstDash val="solid"/>
        </a:ln>
        <a:ln w="55000" cap="flat" cmpd="thickThin" algn="ctr">
          <a:solidFill>
            <a:schemeClr val="phClr"/>
          </a:solidFill>
          <a:prstDash val="solid"/>
        </a:ln>
        <a:ln w="63500" cap="flat" cmpd="thickThin" algn="ctr">
          <a:solidFill>
            <a:schemeClr val="phClr"/>
          </a:solidFill>
          <a:prstDash val="solid"/>
        </a:ln>
      </a:lnStyleLst>
      <a:effectStyleLst>
        <a:effectStyle>
          <a:effectLst>
            <a:outerShdw blurRad="50800" dist="38100" dir="5400000" rotWithShape="0">
              <a:srgbClr val="000000">
                <a:alpha val="35000"/>
              </a:srgbClr>
            </a:outerShdw>
          </a:effectLst>
        </a:effectStyle>
        <a:effectStyle>
          <a:effectLst>
            <a:outerShdw blurRad="50800" dist="38100" dir="5400000" rotWithShape="0">
              <a:srgbClr val="000000">
                <a:alpha val="35000"/>
              </a:srgbClr>
            </a:outerShdw>
          </a:effectLst>
        </a:effectStyle>
        <a:effectStyle>
          <a:effectLst>
            <a:outerShdw blurRad="63500" dist="38100" dir="5400000" rotWithShape="0">
              <a:srgbClr val="000000">
                <a:alpha val="45000"/>
              </a:srgbClr>
            </a:outerShdw>
          </a:effectLst>
          <a:scene3d>
            <a:camera prst="orthographicFront" fov="0">
              <a:rot lat="0" lon="0" rev="0"/>
            </a:camera>
            <a:lightRig rig="glow" dir="t">
              <a:rot lat="0" lon="0" rev="6360000"/>
            </a:lightRig>
          </a:scene3d>
          <a:sp3d contourW="1000" prstMaterial="flat">
            <a:bevelT w="95250" h="101600"/>
            <a:contourClr>
              <a:schemeClr val="phClr">
                <a:satMod val="300000"/>
              </a:schemeClr>
            </a:contourClr>
          </a:sp3d>
        </a:effectStyle>
      </a:effectStyleLst>
      <a:bgFillStyleLst>
        <a:solidFill>
          <a:schemeClr val="phClr"/>
        </a:solidFill>
        <a:gradFill rotWithShape="1">
          <a:gsLst>
            <a:gs pos="0">
              <a:schemeClr val="phClr">
                <a:tint val="55000"/>
                <a:satMod val="300000"/>
              </a:schemeClr>
            </a:gs>
            <a:gs pos="40000">
              <a:schemeClr val="phClr">
                <a:tint val="65000"/>
                <a:satMod val="300000"/>
              </a:schemeClr>
            </a:gs>
            <a:gs pos="100000">
              <a:schemeClr val="phClr">
                <a:shade val="65000"/>
                <a:satMod val="300000"/>
              </a:schemeClr>
            </a:gs>
          </a:gsLst>
          <a:path path="circle">
            <a:fillToRect l="65000" b="98000"/>
          </a:path>
        </a:gradFill>
        <a:blipFill>
          <a:blip xmlns:r="http://schemas.openxmlformats.org/officeDocument/2006/relationships" r:embed="rId1">
            <a:duotone>
              <a:schemeClr val="phClr">
                <a:shade val="60000"/>
                <a:satMod val="110000"/>
              </a:schemeClr>
              <a:schemeClr val="phClr">
                <a:tint val="95000"/>
              </a:schemeClr>
            </a:duotone>
          </a:blip>
          <a:tile tx="0" ty="0" sx="50000" sy="50000" flip="none" algn="tl"/>
        </a:blip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B1B4FD-AF98-4301-B57E-9AC21313C13F}">
  <sheetPr>
    <tabColor theme="7"/>
  </sheetPr>
  <dimension ref="A1:J62"/>
  <sheetViews>
    <sheetView showGridLines="0" topLeftCell="A3" zoomScaleNormal="100" workbookViewId="0">
      <selection activeCell="C11" sqref="C11"/>
    </sheetView>
  </sheetViews>
  <sheetFormatPr defaultColWidth="0" defaultRowHeight="14.25" zeroHeight="1"/>
  <cols>
    <col min="1" max="1" width="35.125" style="2" customWidth="1"/>
    <col min="2" max="2" width="35.75" style="2" customWidth="1"/>
    <col min="3" max="3" width="48.125" style="2" customWidth="1"/>
    <col min="4" max="9" width="8.75" style="2" hidden="1" customWidth="1"/>
    <col min="10" max="10" width="17.25" style="2" hidden="1" customWidth="1"/>
    <col min="11" max="16384" width="8.75" style="2" hidden="1"/>
  </cols>
  <sheetData>
    <row r="1" spans="1:9">
      <c r="A1" s="152"/>
      <c r="B1" s="309" t="s">
        <v>108</v>
      </c>
      <c r="C1" s="309"/>
      <c r="D1" s="152"/>
      <c r="E1" s="152"/>
      <c r="F1" s="152"/>
      <c r="G1" s="152"/>
      <c r="H1" s="152"/>
      <c r="I1" s="152"/>
    </row>
    <row r="2" spans="1:9">
      <c r="A2" s="152"/>
      <c r="B2" s="309"/>
      <c r="C2" s="309"/>
      <c r="D2" s="152"/>
      <c r="E2" s="152"/>
      <c r="F2" s="152"/>
      <c r="G2" s="152"/>
      <c r="H2" s="152"/>
      <c r="I2" s="152"/>
    </row>
    <row r="3" spans="1:9">
      <c r="A3" s="152"/>
      <c r="B3" s="309"/>
      <c r="C3" s="309"/>
      <c r="D3" s="152"/>
      <c r="E3" s="152"/>
      <c r="F3" s="152"/>
      <c r="G3" s="152"/>
      <c r="H3" s="152"/>
      <c r="I3" s="152"/>
    </row>
    <row r="4" spans="1:9">
      <c r="A4" s="152"/>
      <c r="B4" s="309"/>
      <c r="C4" s="309"/>
      <c r="D4" s="152"/>
      <c r="E4" s="152"/>
      <c r="F4" s="152"/>
      <c r="G4" s="152"/>
      <c r="H4" s="152"/>
      <c r="I4" s="152"/>
    </row>
    <row r="5" spans="1:9">
      <c r="A5" s="152"/>
      <c r="B5" s="309"/>
      <c r="C5" s="309"/>
      <c r="D5" s="152"/>
      <c r="E5" s="152"/>
      <c r="F5" s="152"/>
      <c r="G5" s="152"/>
      <c r="H5" s="152"/>
      <c r="I5" s="152"/>
    </row>
    <row r="6" spans="1:9">
      <c r="A6" s="152"/>
      <c r="B6" s="309"/>
      <c r="C6" s="309"/>
      <c r="D6" s="152"/>
      <c r="E6" s="152"/>
      <c r="F6" s="152"/>
      <c r="G6" s="152"/>
      <c r="H6" s="152"/>
      <c r="I6" s="152"/>
    </row>
    <row r="7" spans="1:9">
      <c r="A7" s="154"/>
      <c r="B7" s="154"/>
      <c r="C7" s="153"/>
      <c r="D7" s="152"/>
      <c r="E7" s="152"/>
      <c r="F7" s="152"/>
      <c r="G7" s="152"/>
      <c r="H7" s="152"/>
      <c r="I7" s="152"/>
    </row>
    <row r="8" spans="1:9" ht="14.25" customHeight="1">
      <c r="A8" s="312" t="s">
        <v>118</v>
      </c>
      <c r="B8" s="312"/>
      <c r="C8" s="312"/>
    </row>
    <row r="9" spans="1:9">
      <c r="A9" s="312"/>
      <c r="B9" s="312"/>
      <c r="C9" s="312"/>
    </row>
    <row r="10" spans="1:9">
      <c r="A10" s="312"/>
      <c r="B10" s="312"/>
      <c r="C10" s="312"/>
    </row>
    <row r="11" spans="1:9">
      <c r="A11" s="163"/>
      <c r="B11" s="163"/>
      <c r="C11" s="163"/>
    </row>
    <row r="12" spans="1:9" ht="18">
      <c r="A12" s="156" t="s">
        <v>109</v>
      </c>
      <c r="B12" s="163"/>
      <c r="C12" s="163"/>
    </row>
    <row r="13" spans="1:9">
      <c r="A13" s="310" t="s">
        <v>2</v>
      </c>
      <c r="B13" s="310"/>
      <c r="C13" s="3"/>
    </row>
    <row r="14" spans="1:9">
      <c r="A14" s="311" t="s">
        <v>3</v>
      </c>
      <c r="B14" s="311"/>
      <c r="C14" s="3"/>
    </row>
    <row r="15" spans="1:9" ht="15">
      <c r="A15" s="4"/>
      <c r="B15" s="4"/>
      <c r="C15" s="4"/>
    </row>
    <row r="16" spans="1:9" ht="20.25">
      <c r="A16" s="155" t="s">
        <v>4</v>
      </c>
      <c r="B16" s="151"/>
      <c r="C16" s="4"/>
    </row>
    <row r="17" spans="1:3" s="166" customFormat="1" ht="14.25" customHeight="1">
      <c r="A17" s="157" t="s">
        <v>119</v>
      </c>
      <c r="B17" s="164"/>
      <c r="C17" s="165"/>
    </row>
    <row r="18" spans="1:3" s="166" customFormat="1">
      <c r="A18" s="313" t="s">
        <v>120</v>
      </c>
      <c r="B18" s="313"/>
      <c r="C18" s="313"/>
    </row>
    <row r="19" spans="1:3" s="166" customFormat="1" ht="14.25" customHeight="1">
      <c r="A19" s="157"/>
      <c r="B19" s="164"/>
      <c r="C19" s="165"/>
    </row>
    <row r="20" spans="1:3" ht="15" hidden="1">
      <c r="A20" s="157" t="s">
        <v>5</v>
      </c>
      <c r="B20" s="5"/>
      <c r="C20" s="6"/>
    </row>
    <row r="21" spans="1:3" hidden="1">
      <c r="A21" s="308" t="s">
        <v>6</v>
      </c>
      <c r="B21" s="308"/>
      <c r="C21" s="308"/>
    </row>
    <row r="23" spans="1:3" ht="15">
      <c r="A23" s="157" t="s">
        <v>64</v>
      </c>
      <c r="B23" s="5"/>
      <c r="C23" s="6"/>
    </row>
    <row r="24" spans="1:3">
      <c r="A24" s="308" t="s">
        <v>67</v>
      </c>
      <c r="B24" s="308"/>
      <c r="C24" s="308"/>
    </row>
    <row r="25" spans="1:3">
      <c r="A25" s="6"/>
      <c r="B25" s="6"/>
      <c r="C25" s="6"/>
    </row>
    <row r="26" spans="1:3" ht="15">
      <c r="A26" s="157" t="s">
        <v>103</v>
      </c>
      <c r="B26" s="5"/>
      <c r="C26" s="198"/>
    </row>
    <row r="27" spans="1:3">
      <c r="A27" s="308" t="s">
        <v>252</v>
      </c>
      <c r="B27" s="308"/>
      <c r="C27" s="308"/>
    </row>
    <row r="28" spans="1:3">
      <c r="A28" s="198"/>
      <c r="B28" s="198"/>
      <c r="C28" s="198"/>
    </row>
    <row r="29" spans="1:3" ht="15">
      <c r="A29" s="157" t="s">
        <v>253</v>
      </c>
      <c r="B29" s="5"/>
      <c r="C29" s="6"/>
    </row>
    <row r="30" spans="1:3">
      <c r="A30" s="308" t="s">
        <v>254</v>
      </c>
      <c r="B30" s="308"/>
      <c r="C30" s="308"/>
    </row>
    <row r="31" spans="1:3">
      <c r="A31" s="6"/>
      <c r="B31" s="6"/>
      <c r="C31" s="6"/>
    </row>
    <row r="32" spans="1:3" ht="15">
      <c r="A32" s="157" t="s">
        <v>65</v>
      </c>
      <c r="B32" s="5"/>
      <c r="C32" s="6"/>
    </row>
    <row r="33" spans="1:3">
      <c r="A33" s="308" t="s">
        <v>121</v>
      </c>
      <c r="B33" s="308"/>
      <c r="C33" s="308"/>
    </row>
    <row r="34" spans="1:3">
      <c r="A34" s="6"/>
      <c r="B34" s="6"/>
      <c r="C34" s="6"/>
    </row>
    <row r="35" spans="1:3" ht="15">
      <c r="A35" s="157" t="s">
        <v>90</v>
      </c>
      <c r="B35" s="5"/>
      <c r="C35" s="6"/>
    </row>
    <row r="36" spans="1:3">
      <c r="A36" s="308" t="s">
        <v>122</v>
      </c>
      <c r="B36" s="308"/>
      <c r="C36" s="308"/>
    </row>
    <row r="37" spans="1:3">
      <c r="A37" s="171"/>
      <c r="B37" s="171"/>
      <c r="C37" s="171"/>
    </row>
    <row r="38" spans="1:3" ht="15">
      <c r="A38" s="157" t="s">
        <v>91</v>
      </c>
      <c r="B38" s="5"/>
      <c r="C38" s="171"/>
    </row>
    <row r="39" spans="1:3">
      <c r="A39" s="308" t="s">
        <v>68</v>
      </c>
      <c r="B39" s="308"/>
      <c r="C39" s="308"/>
    </row>
    <row r="40" spans="1:3">
      <c r="A40" s="171"/>
      <c r="B40" s="171"/>
      <c r="C40" s="171"/>
    </row>
    <row r="41" spans="1:3" ht="15">
      <c r="A41" s="157" t="s">
        <v>185</v>
      </c>
      <c r="B41" s="5"/>
      <c r="C41" s="256"/>
    </row>
    <row r="42" spans="1:3">
      <c r="A42" s="308" t="s">
        <v>262</v>
      </c>
      <c r="B42" s="308"/>
      <c r="C42" s="308"/>
    </row>
    <row r="43" spans="1:3">
      <c r="A43" s="171"/>
      <c r="B43" s="171"/>
      <c r="C43" s="171"/>
    </row>
    <row r="44" spans="1:3" ht="15">
      <c r="A44" s="157" t="s">
        <v>127</v>
      </c>
      <c r="B44" s="5"/>
      <c r="C44" s="171"/>
    </row>
    <row r="45" spans="1:3" ht="14.25" customHeight="1">
      <c r="A45" s="308" t="s">
        <v>146</v>
      </c>
      <c r="B45" s="308"/>
      <c r="C45" s="308"/>
    </row>
    <row r="46" spans="1:3">
      <c r="A46" s="171"/>
      <c r="B46" s="171"/>
      <c r="C46" s="171"/>
    </row>
    <row r="47" spans="1:3" ht="15">
      <c r="A47" s="157" t="s">
        <v>150</v>
      </c>
      <c r="B47" s="5"/>
      <c r="C47" s="256"/>
    </row>
    <row r="48" spans="1:3">
      <c r="A48" s="308" t="s">
        <v>263</v>
      </c>
      <c r="B48" s="308"/>
      <c r="C48" s="308"/>
    </row>
    <row r="49" spans="1:3">
      <c r="A49" s="256"/>
      <c r="B49" s="256"/>
      <c r="C49" s="256"/>
    </row>
    <row r="50" spans="1:3" ht="15">
      <c r="A50" s="157" t="s">
        <v>7</v>
      </c>
      <c r="B50" s="5"/>
      <c r="C50" s="171"/>
    </row>
    <row r="51" spans="1:3">
      <c r="A51" s="308" t="s">
        <v>8</v>
      </c>
      <c r="B51" s="308"/>
      <c r="C51" s="308"/>
    </row>
    <row r="52" spans="1:3">
      <c r="A52" s="171"/>
      <c r="B52" s="171"/>
      <c r="C52" s="171"/>
    </row>
    <row r="53" spans="1:3">
      <c r="A53" s="171"/>
      <c r="B53" s="171"/>
      <c r="C53" s="171"/>
    </row>
    <row r="54" spans="1:3" ht="28.5" customHeight="1">
      <c r="A54" s="6"/>
      <c r="B54" s="6"/>
      <c r="C54" s="6"/>
    </row>
    <row r="55" spans="1:3" ht="15">
      <c r="A55" s="157"/>
      <c r="B55" s="5"/>
      <c r="C55" s="6"/>
    </row>
    <row r="56" spans="1:3">
      <c r="A56" s="308"/>
      <c r="B56" s="308"/>
      <c r="C56" s="308"/>
    </row>
    <row r="57" spans="1:3">
      <c r="A57" s="6"/>
      <c r="B57" s="6"/>
      <c r="C57" s="6"/>
    </row>
    <row r="58" spans="1:3" ht="15">
      <c r="A58" s="157"/>
      <c r="B58" s="5"/>
      <c r="C58" s="6"/>
    </row>
    <row r="59" spans="1:3">
      <c r="A59" s="308"/>
      <c r="B59" s="308"/>
      <c r="C59" s="308"/>
    </row>
    <row r="60" spans="1:3" ht="15" hidden="1">
      <c r="A60" s="4"/>
      <c r="B60" s="4"/>
      <c r="C60" s="4"/>
    </row>
    <row r="61" spans="1:3" ht="15" hidden="1">
      <c r="A61" s="157"/>
      <c r="B61" s="5"/>
      <c r="C61" s="171"/>
    </row>
    <row r="62" spans="1:3" hidden="1">
      <c r="A62" s="308" t="s">
        <v>68</v>
      </c>
      <c r="B62" s="308"/>
      <c r="C62" s="308"/>
    </row>
  </sheetData>
  <sheetProtection algorithmName="SHA-512" hashValue="HniqAE/GY5M+Nc801kvoarNeyfldn4pAq8oEw5+nFx9srplmtzTX3JfXxJUf9+ecLE1q+XygMPAjMwxBFN2/yQ==" saltValue="341RLv8b5TRtjTeOLvJbvA==" spinCount="100000" sheet="1" objects="1" scenarios="1"/>
  <mergeCells count="19">
    <mergeCell ref="A42:C42"/>
    <mergeCell ref="A48:C48"/>
    <mergeCell ref="A27:C27"/>
    <mergeCell ref="A62:C62"/>
    <mergeCell ref="A39:C39"/>
    <mergeCell ref="A51:C51"/>
    <mergeCell ref="A45:C45"/>
    <mergeCell ref="B1:C6"/>
    <mergeCell ref="A59:C59"/>
    <mergeCell ref="A13:B13"/>
    <mergeCell ref="A14:B14"/>
    <mergeCell ref="A21:C21"/>
    <mergeCell ref="A36:C36"/>
    <mergeCell ref="A56:C56"/>
    <mergeCell ref="A24:C24"/>
    <mergeCell ref="A30:C30"/>
    <mergeCell ref="A33:C33"/>
    <mergeCell ref="A8:C10"/>
    <mergeCell ref="A18:C1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E327-C137-4E6B-A211-18B1214AEFA3}">
  <sheetPr>
    <tabColor rgb="FFFFF8CA"/>
  </sheetPr>
  <dimension ref="B2:F19"/>
  <sheetViews>
    <sheetView showGridLines="0" zoomScale="90" zoomScaleNormal="90" workbookViewId="0">
      <selection activeCell="C13" sqref="C13:E13"/>
    </sheetView>
  </sheetViews>
  <sheetFormatPr defaultRowHeight="14.25"/>
  <cols>
    <col min="2" max="2" width="24.5" customWidth="1"/>
    <col min="3" max="3" width="29.625" customWidth="1"/>
    <col min="5" max="5" width="15.75" customWidth="1"/>
    <col min="6" max="6" width="15.625" customWidth="1"/>
  </cols>
  <sheetData>
    <row r="2" spans="2:6" ht="35.25">
      <c r="B2" s="100" t="s">
        <v>91</v>
      </c>
      <c r="C2" s="99"/>
      <c r="D2" s="99"/>
      <c r="E2" s="99"/>
      <c r="F2" s="99"/>
    </row>
    <row r="3" spans="2:6">
      <c r="B3" s="322" t="s">
        <v>114</v>
      </c>
      <c r="C3" s="322"/>
      <c r="D3" s="322"/>
      <c r="E3" s="322"/>
      <c r="F3" s="322"/>
    </row>
    <row r="4" spans="2:6">
      <c r="B4" s="322"/>
      <c r="C4" s="322"/>
      <c r="D4" s="322"/>
      <c r="E4" s="322"/>
      <c r="F4" s="322"/>
    </row>
    <row r="5" spans="2:6">
      <c r="B5" s="54"/>
      <c r="C5" s="54"/>
      <c r="D5" s="54"/>
      <c r="E5" s="54"/>
      <c r="F5" s="54"/>
    </row>
    <row r="6" spans="2:6" ht="15" thickBot="1">
      <c r="B6" s="54"/>
      <c r="C6" s="54"/>
      <c r="D6" s="54"/>
      <c r="E6" s="54"/>
      <c r="F6" s="54"/>
    </row>
    <row r="7" spans="2:6">
      <c r="B7" s="49" t="s">
        <v>10</v>
      </c>
      <c r="C7" s="355" t="str">
        <f>IF(Summary!C5="","",Summary!C5)</f>
        <v/>
      </c>
      <c r="D7" s="355"/>
      <c r="E7" s="356"/>
    </row>
    <row r="8" spans="2:6">
      <c r="B8" s="50" t="s">
        <v>97</v>
      </c>
      <c r="C8" s="357" t="str">
        <f>IF(Summary!C6="","",Summary!C6)</f>
        <v/>
      </c>
      <c r="D8" s="357"/>
      <c r="E8" s="358"/>
    </row>
    <row r="9" spans="2:6">
      <c r="B9" s="50" t="s">
        <v>98</v>
      </c>
      <c r="C9" s="357" t="str">
        <f>IF(Summary!C7="","",Summary!C7)</f>
        <v/>
      </c>
      <c r="D9" s="357"/>
      <c r="E9" s="358"/>
    </row>
    <row r="10" spans="2:6" hidden="1">
      <c r="B10" s="50" t="s">
        <v>11</v>
      </c>
      <c r="C10" s="369"/>
      <c r="D10" s="369"/>
      <c r="E10" s="370"/>
    </row>
    <row r="11" spans="2:6">
      <c r="B11" s="50" t="s">
        <v>113</v>
      </c>
      <c r="C11" s="371"/>
      <c r="D11" s="371"/>
      <c r="E11" s="372"/>
    </row>
    <row r="12" spans="2:6">
      <c r="B12" s="50" t="s">
        <v>115</v>
      </c>
      <c r="C12" s="373"/>
      <c r="D12" s="373"/>
      <c r="E12" s="374"/>
    </row>
    <row r="13" spans="2:6" s="112" customFormat="1">
      <c r="B13" s="50" t="s">
        <v>112</v>
      </c>
      <c r="C13" s="375"/>
      <c r="D13" s="375"/>
      <c r="E13" s="376"/>
    </row>
    <row r="14" spans="2:6">
      <c r="B14" s="50" t="s">
        <v>15</v>
      </c>
      <c r="C14" s="363" t="str">
        <f>IF(C12="","",$C$12*VLOOKUP($C$11,'Lookup Tables'!$C$111:$D$112,2,FALSE))</f>
        <v/>
      </c>
      <c r="D14" s="363"/>
      <c r="E14" s="364"/>
    </row>
    <row r="15" spans="2:6">
      <c r="B15" s="50" t="s">
        <v>16</v>
      </c>
      <c r="C15" s="365" t="str">
        <f>IF(C12="","",$C$12*VLOOKUP($C$11,'Lookup Tables'!$C$111:$E$112,3,FALSE))</f>
        <v/>
      </c>
      <c r="D15" s="365"/>
      <c r="E15" s="366"/>
    </row>
    <row r="16" spans="2:6" ht="15" hidden="1" thickBot="1">
      <c r="B16" s="62" t="s">
        <v>21</v>
      </c>
      <c r="C16" s="367" t="str">
        <f>IF(OR($C$12="",C13=""),"",MIN($C$12*'Lookup Tables'!$D$108,C13))</f>
        <v/>
      </c>
      <c r="D16" s="367"/>
      <c r="E16" s="368"/>
    </row>
    <row r="19" spans="4:4">
      <c r="D19" s="99"/>
    </row>
  </sheetData>
  <sheetProtection algorithmName="SHA-512" hashValue="2/OMRSISZuObHQVxUq54/pHa/X4yCs7dAlAb73ssiaIQdJaGrZ0zp4el7mJJZYbus4hfYi5RnnSsDyvjAmr1xA==" saltValue="u2xwbvh9WTnz6e68UcnSLA==" spinCount="100000" sheet="1" objects="1" scenarios="1"/>
  <mergeCells count="11">
    <mergeCell ref="B3:F4"/>
    <mergeCell ref="C14:E14"/>
    <mergeCell ref="C15:E15"/>
    <mergeCell ref="C16:E16"/>
    <mergeCell ref="C7:E7"/>
    <mergeCell ref="C8:E8"/>
    <mergeCell ref="C9:E9"/>
    <mergeCell ref="C10:E10"/>
    <mergeCell ref="C11:E11"/>
    <mergeCell ref="C12:E12"/>
    <mergeCell ref="C13:E13"/>
  </mergeCells>
  <pageMargins left="0.7" right="0.7" top="0.75" bottom="0.75" header="0.3" footer="0.3"/>
  <ignoredErrors>
    <ignoredError sqref="C7:E9"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5D315BD7-8D5E-45FF-A012-E503D63E910B}">
          <x14:formula1>
            <xm:f>'Lookup Tables'!$C$111:$C$112</xm:f>
          </x14:formula1>
          <xm:sqref>C11:E11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16629-2BE8-4BB1-837F-FF6A6C75EBE2}">
  <sheetPr>
    <tabColor rgb="FFFFF8CA"/>
  </sheetPr>
  <dimension ref="B2:F19"/>
  <sheetViews>
    <sheetView showGridLines="0" zoomScale="90" zoomScaleNormal="90" workbookViewId="0">
      <selection activeCell="K24" sqref="K24"/>
    </sheetView>
  </sheetViews>
  <sheetFormatPr defaultRowHeight="14.25"/>
  <cols>
    <col min="1" max="1" width="9" style="112"/>
    <col min="2" max="2" width="24.5" style="112" customWidth="1"/>
    <col min="3" max="3" width="29.625" style="112" customWidth="1"/>
    <col min="4" max="4" width="9" style="112"/>
    <col min="5" max="5" width="15.75" style="112" customWidth="1"/>
    <col min="6" max="6" width="15.625" style="112" customWidth="1"/>
    <col min="7" max="16384" width="9" style="112"/>
  </cols>
  <sheetData>
    <row r="2" spans="2:6" ht="35.25">
      <c r="B2" s="100" t="s">
        <v>150</v>
      </c>
      <c r="C2" s="149"/>
      <c r="D2" s="149"/>
      <c r="E2" s="149"/>
      <c r="F2" s="149"/>
    </row>
    <row r="3" spans="2:6">
      <c r="B3" s="322" t="s">
        <v>114</v>
      </c>
      <c r="C3" s="322"/>
      <c r="D3" s="322"/>
      <c r="E3" s="322"/>
      <c r="F3" s="322"/>
    </row>
    <row r="4" spans="2:6">
      <c r="B4" s="322"/>
      <c r="C4" s="322"/>
      <c r="D4" s="322"/>
      <c r="E4" s="322"/>
      <c r="F4" s="322"/>
    </row>
    <row r="5" spans="2:6">
      <c r="B5" s="181"/>
      <c r="C5" s="181"/>
      <c r="D5" s="181"/>
      <c r="E5" s="181"/>
      <c r="F5" s="181"/>
    </row>
    <row r="6" spans="2:6" ht="15" thickBot="1">
      <c r="B6" s="181"/>
      <c r="C6" s="181"/>
      <c r="D6" s="181"/>
      <c r="E6" s="181"/>
      <c r="F6" s="181"/>
    </row>
    <row r="7" spans="2:6">
      <c r="B7" s="49" t="s">
        <v>10</v>
      </c>
      <c r="C7" s="355" t="str">
        <f>IF(Summary!C5="","",Summary!C5)</f>
        <v/>
      </c>
      <c r="D7" s="355"/>
      <c r="E7" s="356"/>
    </row>
    <row r="8" spans="2:6">
      <c r="B8" s="50" t="s">
        <v>97</v>
      </c>
      <c r="C8" s="357" t="str">
        <f>IF(Summary!C6="","",Summary!C6)</f>
        <v/>
      </c>
      <c r="D8" s="357"/>
      <c r="E8" s="358"/>
    </row>
    <row r="9" spans="2:6">
      <c r="B9" s="50" t="s">
        <v>98</v>
      </c>
      <c r="C9" s="357" t="str">
        <f>IF(Summary!C7="","",Summary!C7)</f>
        <v/>
      </c>
      <c r="D9" s="357"/>
      <c r="E9" s="358"/>
    </row>
    <row r="10" spans="2:6" hidden="1">
      <c r="B10" s="50" t="s">
        <v>11</v>
      </c>
      <c r="C10" s="369"/>
      <c r="D10" s="369"/>
      <c r="E10" s="370"/>
    </row>
    <row r="11" spans="2:6">
      <c r="B11" s="50" t="s">
        <v>113</v>
      </c>
      <c r="C11" s="371"/>
      <c r="D11" s="371"/>
      <c r="E11" s="372"/>
    </row>
    <row r="12" spans="2:6">
      <c r="B12" s="50" t="s">
        <v>115</v>
      </c>
      <c r="C12" s="373"/>
      <c r="D12" s="373"/>
      <c r="E12" s="374"/>
    </row>
    <row r="13" spans="2:6">
      <c r="B13" s="50" t="s">
        <v>112</v>
      </c>
      <c r="C13" s="375"/>
      <c r="D13" s="375"/>
      <c r="E13" s="376"/>
    </row>
    <row r="14" spans="2:6">
      <c r="B14" s="50" t="s">
        <v>15</v>
      </c>
      <c r="C14" s="363" t="str">
        <f>IF(C12="","",$C$12*VLOOKUP($C$11,'Lookup Tables'!$C$138:$D$140,2,FALSE))</f>
        <v/>
      </c>
      <c r="D14" s="363"/>
      <c r="E14" s="364"/>
    </row>
    <row r="15" spans="2:6">
      <c r="B15" s="50" t="s">
        <v>16</v>
      </c>
      <c r="C15" s="365" t="str">
        <f>IF(C12="","",$C$12*VLOOKUP($C$11,'Lookup Tables'!$C$138:$E$140,3,FALSE))</f>
        <v/>
      </c>
      <c r="D15" s="365"/>
      <c r="E15" s="366"/>
    </row>
    <row r="16" spans="2:6" ht="15" hidden="1" thickBot="1">
      <c r="B16" s="62" t="s">
        <v>21</v>
      </c>
      <c r="C16" s="367" t="str">
        <f>IF(OR($C$12="",C13=""),"",MIN($C$12*'Lookup Tables'!$D$135,C13))</f>
        <v/>
      </c>
      <c r="D16" s="367"/>
      <c r="E16" s="368"/>
    </row>
    <row r="19" spans="4:4">
      <c r="D19" s="149"/>
    </row>
  </sheetData>
  <sheetProtection algorithmName="SHA-512" hashValue="HU0W0YDqBkXVk+wTvMAEl/KIxZdJLCi3kIjQC3uehgrakl0LwU5kR4cDU+yHH5MxuWmAx2E0TVFCHrHVr/v/Dw==" saltValue="CNm5JjbjRlgubN3vPLObjw==" spinCount="100000" sheet="1" objects="1" scenarios="1"/>
  <mergeCells count="11">
    <mergeCell ref="C11:E11"/>
    <mergeCell ref="B3:F4"/>
    <mergeCell ref="C7:E7"/>
    <mergeCell ref="C8:E8"/>
    <mergeCell ref="C9:E9"/>
    <mergeCell ref="C10:E10"/>
    <mergeCell ref="C12:E12"/>
    <mergeCell ref="C13:E13"/>
    <mergeCell ref="C14:E14"/>
    <mergeCell ref="C15:E15"/>
    <mergeCell ref="C16:E16"/>
  </mergeCells>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72262409-B9F1-462B-8187-3A9843FA033F}">
          <x14:formula1>
            <xm:f>'Lookup Tables'!$C$138:$C$140</xm:f>
          </x14:formula1>
          <xm:sqref>C11:E11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BC3A3-A2F9-445D-ADF6-B5FE06CB5796}">
  <sheetPr>
    <tabColor rgb="FFFFF8CA"/>
  </sheetPr>
  <dimension ref="A2:K30"/>
  <sheetViews>
    <sheetView showGridLines="0" topLeftCell="A43" zoomScale="110" zoomScaleNormal="110" workbookViewId="0">
      <selection activeCell="H22" sqref="H22"/>
    </sheetView>
  </sheetViews>
  <sheetFormatPr defaultRowHeight="14.25"/>
  <cols>
    <col min="1" max="1" width="9" style="112"/>
    <col min="2" max="2" width="14.375" style="112" customWidth="1"/>
    <col min="3" max="3" width="33.25" style="112" customWidth="1"/>
    <col min="4" max="4" width="7" style="112" bestFit="1" customWidth="1"/>
    <col min="5" max="5" width="7.625" style="112" hidden="1" customWidth="1"/>
    <col min="6" max="6" width="7.375" style="112" hidden="1" customWidth="1"/>
    <col min="7" max="7" width="11" style="112" customWidth="1"/>
    <col min="8" max="8" width="12.5" style="112" customWidth="1"/>
    <col min="9" max="9" width="10.875" style="112" customWidth="1"/>
    <col min="10" max="10" width="10.125" style="112" customWidth="1"/>
    <col min="11" max="11" width="0" style="112" hidden="1" customWidth="1"/>
    <col min="12" max="16384" width="9" style="112"/>
  </cols>
  <sheetData>
    <row r="2" spans="2:11" ht="35.25">
      <c r="B2" s="101" t="s">
        <v>127</v>
      </c>
    </row>
    <row r="3" spans="2:11" ht="14.1" customHeight="1">
      <c r="B3" s="322" t="s">
        <v>130</v>
      </c>
      <c r="C3" s="322"/>
      <c r="D3" s="322"/>
      <c r="E3" s="175"/>
      <c r="F3" s="175"/>
    </row>
    <row r="4" spans="2:11">
      <c r="B4" s="322"/>
      <c r="C4" s="322"/>
      <c r="D4" s="322"/>
      <c r="E4" s="175"/>
      <c r="F4" s="175"/>
    </row>
    <row r="5" spans="2:11" ht="14.25" customHeight="1">
      <c r="B5" s="322"/>
      <c r="C5" s="322"/>
      <c r="D5" s="322"/>
      <c r="E5" s="167"/>
      <c r="F5" s="167"/>
    </row>
    <row r="6" spans="2:11" ht="15" thickBot="1">
      <c r="B6" s="322"/>
      <c r="C6" s="322"/>
      <c r="D6" s="322"/>
    </row>
    <row r="7" spans="2:11" ht="15" customHeight="1" thickBot="1">
      <c r="B7" s="49" t="s">
        <v>10</v>
      </c>
      <c r="C7" s="160" t="str">
        <f>IF(Summary!C5="","",Summary!C5)</f>
        <v/>
      </c>
      <c r="D7" s="178"/>
      <c r="E7" s="177"/>
      <c r="F7" s="60"/>
      <c r="I7" s="104" t="s">
        <v>19</v>
      </c>
      <c r="J7" s="105"/>
      <c r="K7" s="105"/>
    </row>
    <row r="8" spans="2:11" ht="36" customHeight="1">
      <c r="B8" s="50" t="s">
        <v>97</v>
      </c>
      <c r="C8" s="161" t="str">
        <f>IF(Summary!C6="","",Summary!C6)</f>
        <v/>
      </c>
      <c r="D8" s="179"/>
      <c r="E8" s="176"/>
      <c r="F8" s="61"/>
      <c r="I8" s="211" t="s">
        <v>15</v>
      </c>
      <c r="J8" s="212" t="s">
        <v>16</v>
      </c>
      <c r="K8" s="213" t="s">
        <v>21</v>
      </c>
    </row>
    <row r="9" spans="2:11" ht="15" thickBot="1">
      <c r="B9" s="50" t="s">
        <v>98</v>
      </c>
      <c r="C9" s="161" t="str">
        <f>IF(Summary!C7="","",Summary!C7)</f>
        <v/>
      </c>
      <c r="D9" s="179"/>
      <c r="E9" s="176"/>
      <c r="F9" s="61"/>
      <c r="I9" s="303" t="str">
        <f>IFERROR(IF(SUM(I15:I24)=0,"",SUM(I15:I24)),"")</f>
        <v/>
      </c>
      <c r="J9" s="304" t="str">
        <f>IFERROR(IF(SUM(J15:J24)=0,"",SUM(J15:J24)),"")</f>
        <v/>
      </c>
      <c r="K9" s="221" t="str">
        <f>IFERROR(IF(SUM(K15:K24)=0,"",SUM(K15:K24)),"")</f>
        <v/>
      </c>
    </row>
    <row r="10" spans="2:11" ht="15" hidden="1" thickBot="1">
      <c r="B10" s="62" t="s">
        <v>11</v>
      </c>
      <c r="C10" s="63"/>
      <c r="D10" s="61"/>
      <c r="E10" s="61"/>
      <c r="F10" s="64"/>
      <c r="G10" s="48"/>
      <c r="H10" s="48"/>
      <c r="I10" s="48"/>
      <c r="J10" s="48"/>
    </row>
    <row r="11" spans="2:11">
      <c r="B11" s="48"/>
      <c r="C11" s="53"/>
      <c r="D11" s="354"/>
      <c r="E11" s="354"/>
      <c r="F11" s="354"/>
      <c r="G11" s="48"/>
      <c r="H11" s="48"/>
      <c r="I11" s="48"/>
      <c r="J11" s="48"/>
    </row>
    <row r="12" spans="2:11">
      <c r="B12" s="48"/>
      <c r="C12" s="65"/>
      <c r="D12" s="65"/>
      <c r="E12" s="65"/>
      <c r="F12" s="65"/>
      <c r="G12" s="48"/>
      <c r="H12" s="48"/>
      <c r="I12" s="48"/>
      <c r="J12" s="48"/>
    </row>
    <row r="13" spans="2:11" ht="15" thickBot="1">
      <c r="B13" s="48"/>
      <c r="C13" s="48"/>
      <c r="D13" s="48"/>
      <c r="E13" s="48"/>
      <c r="F13" s="48"/>
      <c r="G13" s="48"/>
      <c r="H13" s="48"/>
      <c r="I13" s="48"/>
      <c r="J13" s="48"/>
    </row>
    <row r="14" spans="2:11" ht="48">
      <c r="B14" s="211" t="s">
        <v>22</v>
      </c>
      <c r="C14" s="212" t="s">
        <v>131</v>
      </c>
      <c r="D14" s="212" t="s">
        <v>128</v>
      </c>
      <c r="E14" s="212" t="s">
        <v>142</v>
      </c>
      <c r="F14" s="212" t="s">
        <v>132</v>
      </c>
      <c r="G14" s="212" t="s">
        <v>9</v>
      </c>
      <c r="H14" s="212" t="s">
        <v>89</v>
      </c>
      <c r="I14" s="212" t="s">
        <v>15</v>
      </c>
      <c r="J14" s="212" t="s">
        <v>16</v>
      </c>
      <c r="K14" s="213" t="s">
        <v>21</v>
      </c>
    </row>
    <row r="15" spans="2:11">
      <c r="B15" s="102">
        <v>1</v>
      </c>
      <c r="C15" s="206"/>
      <c r="D15" s="206"/>
      <c r="E15" s="222">
        <f t="shared" ref="E15:E24" si="0">IF(C15="Unknown",57,D15)</f>
        <v>0</v>
      </c>
      <c r="F15" s="222" t="str">
        <f>IF(C15="Unknown","Unknown",IF(AND(D15&gt;0,D15&lt;25.1),"Small",IF(AND(D15&gt;25,D15&lt;50.1),"Medium",IF(D15&gt;50,"Large",""))))</f>
        <v/>
      </c>
      <c r="G15" s="207"/>
      <c r="H15" s="208"/>
      <c r="I15" s="209" t="str" cm="1">
        <f t="array" ref="I15">IF(G15="","",(G15*E15*0.473/24*1632*INDEX('Lookup Tables'!$F$124:$F$127,MATCH('Dehumidifier '!F15,'Lookup Tables'!$B$124:$B$127,0),0)))</f>
        <v/>
      </c>
      <c r="J15" s="210" t="str">
        <f>IF(I15="","",I15/1632*0.37)</f>
        <v/>
      </c>
      <c r="K15" s="214" t="str">
        <f>IF(OR(G15="",H15=""),"",MIN(G15*'Lookup Tables'!$H$120,H15))</f>
        <v/>
      </c>
    </row>
    <row r="16" spans="2:11">
      <c r="B16" s="102">
        <v>2</v>
      </c>
      <c r="C16" s="206"/>
      <c r="D16" s="206"/>
      <c r="E16" s="222">
        <f t="shared" si="0"/>
        <v>0</v>
      </c>
      <c r="F16" s="222" t="str">
        <f>IF(C16="Unknown","Unknown",IF(AND(D16&gt;0,D16&lt;25.1),"Small",IF(AND(D16&gt;25,D16&lt;50.1),"Medium",IF(D16&gt;50,"Large",""))))</f>
        <v/>
      </c>
      <c r="G16" s="207"/>
      <c r="H16" s="208"/>
      <c r="I16" s="209" t="str" cm="1">
        <f t="array" ref="I16">IF(G16="","",(G16*E16*0.473/24*1632*INDEX('Lookup Tables'!$F$124:$F$127,MATCH('Dehumidifier '!F16,'Lookup Tables'!$B$124:$B$127,0),0)))</f>
        <v/>
      </c>
      <c r="J16" s="210" t="str">
        <f t="shared" ref="J16:J24" si="1">IF(I16="","",I16/1632*0.37)</f>
        <v/>
      </c>
      <c r="K16" s="214" t="str">
        <f>IF(OR(G16="",H16=""),"",MIN(G16*'Lookup Tables'!$H$120,H16))</f>
        <v/>
      </c>
    </row>
    <row r="17" spans="1:11">
      <c r="B17" s="102">
        <v>3</v>
      </c>
      <c r="C17" s="206"/>
      <c r="D17" s="206"/>
      <c r="E17" s="222">
        <f t="shared" si="0"/>
        <v>0</v>
      </c>
      <c r="F17" s="222" t="str">
        <f t="shared" ref="F17:F24" si="2">IF(C17="Unknown","Unknown",IF(AND(D17&gt;0,D17&lt;25.1),"Small",IF(AND(D17&gt;25,D17&lt;50.1),"Medium",IF(D17&gt;50,"Large",""))))</f>
        <v/>
      </c>
      <c r="G17" s="207"/>
      <c r="H17" s="208"/>
      <c r="I17" s="209" t="str" cm="1">
        <f t="array" ref="I17">IF(G17="","",(G17*E17*0.473/24*1632*INDEX('Lookup Tables'!$F$124:$F$127,MATCH('Dehumidifier '!F17,'Lookup Tables'!$B$124:$B$127,0),0)))</f>
        <v/>
      </c>
      <c r="J17" s="210" t="str">
        <f t="shared" si="1"/>
        <v/>
      </c>
      <c r="K17" s="214" t="str">
        <f>IF(OR(G17="",H17=""),"",MIN(G17*'Lookup Tables'!$H$120,H17))</f>
        <v/>
      </c>
    </row>
    <row r="18" spans="1:11">
      <c r="B18" s="102">
        <v>4</v>
      </c>
      <c r="C18" s="206"/>
      <c r="D18" s="206"/>
      <c r="E18" s="222">
        <f t="shared" si="0"/>
        <v>0</v>
      </c>
      <c r="F18" s="222" t="str">
        <f t="shared" si="2"/>
        <v/>
      </c>
      <c r="G18" s="207"/>
      <c r="H18" s="208"/>
      <c r="I18" s="209" t="str" cm="1">
        <f t="array" ref="I18">IF(G18="","",(G18*E18*0.473/24*1632*INDEX('Lookup Tables'!$F$124:$F$127,MATCH('Dehumidifier '!F18,'Lookup Tables'!$B$124:$B$127,0),0)))</f>
        <v/>
      </c>
      <c r="J18" s="210" t="str">
        <f t="shared" si="1"/>
        <v/>
      </c>
      <c r="K18" s="214" t="str">
        <f>IF(OR(G18="",H18=""),"",MIN(G18*'Lookup Tables'!$H$120,H18))</f>
        <v/>
      </c>
    </row>
    <row r="19" spans="1:11">
      <c r="B19" s="102">
        <v>5</v>
      </c>
      <c r="C19" s="206"/>
      <c r="D19" s="206"/>
      <c r="E19" s="222">
        <f t="shared" si="0"/>
        <v>0</v>
      </c>
      <c r="F19" s="222" t="str">
        <f t="shared" si="2"/>
        <v/>
      </c>
      <c r="G19" s="207"/>
      <c r="H19" s="208"/>
      <c r="I19" s="209" t="str" cm="1">
        <f t="array" ref="I19">IF(G19="","",(G19*E19*0.473/24*1632*INDEX('Lookup Tables'!$F$124:$F$127,MATCH('Dehumidifier '!F19,'Lookup Tables'!$B$124:$B$127,0),0)))</f>
        <v/>
      </c>
      <c r="J19" s="210" t="str">
        <f t="shared" si="1"/>
        <v/>
      </c>
      <c r="K19" s="214" t="str">
        <f>IF(OR(G19="",H19=""),"",MIN(G19*'Lookup Tables'!$H$120,H19))</f>
        <v/>
      </c>
    </row>
    <row r="20" spans="1:11">
      <c r="B20" s="102">
        <v>6</v>
      </c>
      <c r="C20" s="206"/>
      <c r="D20" s="206"/>
      <c r="E20" s="222">
        <f t="shared" si="0"/>
        <v>0</v>
      </c>
      <c r="F20" s="222" t="str">
        <f t="shared" si="2"/>
        <v/>
      </c>
      <c r="G20" s="207"/>
      <c r="H20" s="208"/>
      <c r="I20" s="209" t="str" cm="1">
        <f t="array" ref="I20">IF(G20="","",(G20*E20*0.473/24*1632*INDEX('Lookup Tables'!$F$124:$F$127,MATCH('Dehumidifier '!F20,'Lookup Tables'!$B$124:$B$127,0),0)))</f>
        <v/>
      </c>
      <c r="J20" s="210" t="str">
        <f t="shared" si="1"/>
        <v/>
      </c>
      <c r="K20" s="214" t="str">
        <f>IF(OR(G20="",H20=""),"",MIN(G20*'Lookup Tables'!$H$120,H20))</f>
        <v/>
      </c>
    </row>
    <row r="21" spans="1:11">
      <c r="B21" s="102">
        <v>7</v>
      </c>
      <c r="C21" s="206"/>
      <c r="D21" s="206"/>
      <c r="E21" s="222">
        <f t="shared" si="0"/>
        <v>0</v>
      </c>
      <c r="F21" s="222" t="str">
        <f t="shared" si="2"/>
        <v/>
      </c>
      <c r="G21" s="207"/>
      <c r="H21" s="208"/>
      <c r="I21" s="209" t="str" cm="1">
        <f t="array" ref="I21">IF(G21="","",(G21*E21*0.473/24*1632*INDEX('Lookup Tables'!$F$124:$F$127,MATCH('Dehumidifier '!F21,'Lookup Tables'!$B$124:$B$127,0),0)))</f>
        <v/>
      </c>
      <c r="J21" s="210" t="str">
        <f t="shared" si="1"/>
        <v/>
      </c>
      <c r="K21" s="214" t="str">
        <f>IF(OR(G21="",H21=""),"",MIN(G21*'Lookup Tables'!$H$120,H21))</f>
        <v/>
      </c>
    </row>
    <row r="22" spans="1:11">
      <c r="B22" s="102">
        <v>8</v>
      </c>
      <c r="C22" s="206"/>
      <c r="D22" s="206"/>
      <c r="E22" s="222">
        <f t="shared" si="0"/>
        <v>0</v>
      </c>
      <c r="F22" s="222" t="str">
        <f t="shared" si="2"/>
        <v/>
      </c>
      <c r="G22" s="207"/>
      <c r="H22" s="208"/>
      <c r="I22" s="209" t="str" cm="1">
        <f t="array" ref="I22">IF(G22="","",(G22*E22*0.473/24*1632*INDEX('Lookup Tables'!$F$124:$F$127,MATCH('Dehumidifier '!F22,'Lookup Tables'!$B$124:$B$127,0),0)))</f>
        <v/>
      </c>
      <c r="J22" s="210" t="str">
        <f t="shared" si="1"/>
        <v/>
      </c>
      <c r="K22" s="214" t="str">
        <f>IF(OR(G22="",H22=""),"",MIN(G22*'Lookup Tables'!$H$120,H22))</f>
        <v/>
      </c>
    </row>
    <row r="23" spans="1:11">
      <c r="B23" s="102">
        <v>9</v>
      </c>
      <c r="C23" s="206"/>
      <c r="D23" s="206"/>
      <c r="E23" s="222">
        <f t="shared" si="0"/>
        <v>0</v>
      </c>
      <c r="F23" s="222" t="str">
        <f t="shared" si="2"/>
        <v/>
      </c>
      <c r="G23" s="207"/>
      <c r="H23" s="208"/>
      <c r="I23" s="209" t="str" cm="1">
        <f t="array" ref="I23">IF(G23="","",(G23*E23*0.473/24*1632*INDEX('Lookup Tables'!$F$124:$F$127,MATCH('Dehumidifier '!F23,'Lookup Tables'!$B$124:$B$127,0),0)))</f>
        <v/>
      </c>
      <c r="J23" s="210" t="str">
        <f t="shared" si="1"/>
        <v/>
      </c>
      <c r="K23" s="214" t="str">
        <f>IF(OR(G23="",H23=""),"",MIN(G23*'Lookup Tables'!$H$120,H23))</f>
        <v/>
      </c>
    </row>
    <row r="24" spans="1:11" ht="15" thickBot="1">
      <c r="B24" s="103">
        <v>10</v>
      </c>
      <c r="C24" s="215"/>
      <c r="D24" s="215"/>
      <c r="E24" s="223">
        <f t="shared" si="0"/>
        <v>0</v>
      </c>
      <c r="F24" s="223" t="str">
        <f t="shared" si="2"/>
        <v/>
      </c>
      <c r="G24" s="216"/>
      <c r="H24" s="217"/>
      <c r="I24" s="218" t="str" cm="1">
        <f t="array" ref="I24">IF(G24="","",(G24*E24*0.473/24*1632*INDEX('Lookup Tables'!$F$124:$F$127,MATCH('Dehumidifier '!F24,'Lookup Tables'!$B$124:$B$127,0),0)))</f>
        <v/>
      </c>
      <c r="J24" s="219" t="str">
        <f t="shared" si="1"/>
        <v/>
      </c>
      <c r="K24" s="220" t="str">
        <f>IF(OR(G24="",H24=""),"",MIN(G24*'Lookup Tables'!$H$120,H24))</f>
        <v/>
      </c>
    </row>
    <row r="28" spans="1:11">
      <c r="A28" s="112" t="s">
        <v>143</v>
      </c>
    </row>
    <row r="29" spans="1:11">
      <c r="A29" s="112" t="s">
        <v>145</v>
      </c>
    </row>
    <row r="30" spans="1:11">
      <c r="A30" s="112" t="s">
        <v>144</v>
      </c>
    </row>
  </sheetData>
  <sheetProtection algorithmName="SHA-512" hashValue="OoQdM6iRQ4VWog0vPMEpsH4Z3fXQg0T5LVrlSZztjMX3Tp5VoariEXC8YLi726chvjD2DfC3QHgz2PtNP4sS0A==" saltValue="obUc/mB9QpRwp2HNgUOXxg==" spinCount="100000" sheet="1" objects="1" scenarios="1"/>
  <mergeCells count="2">
    <mergeCell ref="D11:F11"/>
    <mergeCell ref="B3:D6"/>
  </mergeCells>
  <conditionalFormatting sqref="D15:D24">
    <cfRule type="expression" dxfId="0" priority="1">
      <formula>$C15 = "Unknown"</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10090E8C-E1DD-46A4-BF18-BBBEFE1FD0CD}">
          <x14:formula1>
            <xm:f>'Lookup Tables'!$C$5:$C$7</xm:f>
          </x14:formula1>
          <xm:sqref>D11:F11</xm:sqref>
        </x14:dataValidation>
        <x14:dataValidation type="list" allowBlank="1" showInputMessage="1" showErrorMessage="1" xr:uid="{68AF23AE-2135-48C9-A103-D91A439C78AC}">
          <x14:formula1>
            <xm:f>'Lookup Tables'!$C$120:$C$121</xm:f>
          </x14:formula1>
          <xm:sqref>C15:C24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6167F-03BB-49B4-8683-067D7E4FE9A7}">
  <dimension ref="A2:AE205"/>
  <sheetViews>
    <sheetView showGridLines="0" topLeftCell="C46" zoomScale="90" zoomScaleNormal="90" workbookViewId="0">
      <selection activeCell="C47" sqref="C47"/>
    </sheetView>
  </sheetViews>
  <sheetFormatPr defaultColWidth="8.625" defaultRowHeight="14.25"/>
  <cols>
    <col min="1" max="1" width="8.625" style="15"/>
    <col min="2" max="2" width="11.125" style="15" bestFit="1" customWidth="1"/>
    <col min="3" max="3" width="39.5" style="15" customWidth="1"/>
    <col min="4" max="4" width="19.625" style="15" customWidth="1"/>
    <col min="5" max="5" width="17.875" style="15" customWidth="1"/>
    <col min="6" max="6" width="17.5" style="15" customWidth="1"/>
    <col min="7" max="7" width="14.25" style="15" customWidth="1"/>
    <col min="8" max="8" width="13.5" style="15" customWidth="1"/>
    <col min="9" max="9" width="24.125" style="15" customWidth="1"/>
    <col min="10" max="10" width="10.875" style="15" customWidth="1"/>
    <col min="11" max="11" width="15.25" style="15" customWidth="1"/>
    <col min="12" max="12" width="12.5" style="15" bestFit="1" customWidth="1"/>
    <col min="13" max="13" width="12.75" style="15" bestFit="1" customWidth="1"/>
    <col min="14" max="14" width="10" style="15" bestFit="1" customWidth="1"/>
    <col min="15" max="15" width="11.875" style="15" bestFit="1" customWidth="1"/>
    <col min="16" max="16" width="12.375" style="15" bestFit="1" customWidth="1"/>
    <col min="17" max="17" width="11.5" style="15" bestFit="1" customWidth="1"/>
    <col min="18" max="18" width="10.25" style="15" customWidth="1"/>
    <col min="19" max="16384" width="8.625" style="15"/>
  </cols>
  <sheetData>
    <row r="2" spans="1:17" ht="65.099999999999994" customHeight="1">
      <c r="A2" s="18"/>
      <c r="B2" s="18"/>
      <c r="C2" s="389" t="s">
        <v>64</v>
      </c>
      <c r="D2" s="389"/>
      <c r="E2" s="18"/>
      <c r="F2" s="18"/>
      <c r="G2" s="18"/>
      <c r="H2" s="18"/>
      <c r="I2" s="18"/>
      <c r="J2" s="18"/>
      <c r="K2" s="18"/>
      <c r="L2" s="112" t="s">
        <v>81</v>
      </c>
      <c r="M2" s="112"/>
      <c r="N2" s="18"/>
      <c r="O2" s="18"/>
      <c r="P2" s="18"/>
    </row>
    <row r="3" spans="1:17" ht="15" thickBot="1">
      <c r="A3" s="18"/>
      <c r="B3" s="18"/>
      <c r="C3" s="18"/>
      <c r="D3" s="18"/>
      <c r="E3" s="18"/>
      <c r="F3" s="18"/>
      <c r="G3" s="18"/>
      <c r="H3" s="18"/>
      <c r="I3" s="18"/>
      <c r="J3" s="18"/>
      <c r="K3" s="18"/>
      <c r="L3" s="112" t="s">
        <v>82</v>
      </c>
      <c r="M3" s="112">
        <v>3</v>
      </c>
      <c r="N3" s="18"/>
      <c r="O3" s="18"/>
      <c r="P3" s="18"/>
    </row>
    <row r="4" spans="1:17" ht="24.75" thickBot="1">
      <c r="A4" s="18"/>
      <c r="B4" s="18"/>
      <c r="C4" s="20" t="str">
        <f>'Pre Rinse Spray Valves'!B10</f>
        <v>Facility Type*</v>
      </c>
      <c r="D4" s="21" t="str">
        <f>'Pre Rinse Spray Valves'!B14</f>
        <v>Annual Water Savings (Gallons)</v>
      </c>
      <c r="E4" s="22" t="str">
        <f>'Pre Rinse Spray Valves'!B15</f>
        <v>Annual Energy Savings (kWh)</v>
      </c>
      <c r="F4" s="22" t="str">
        <f>'Pre Rinse Spray Valves'!B17</f>
        <v>Annual Gas Savings (MMBtu)</v>
      </c>
      <c r="G4" s="18"/>
      <c r="H4" s="56"/>
      <c r="I4" s="57"/>
      <c r="J4" s="18"/>
      <c r="K4" s="18"/>
      <c r="L4" s="112" t="s">
        <v>83</v>
      </c>
      <c r="M4" s="112">
        <v>1.6</v>
      </c>
      <c r="N4" s="18"/>
      <c r="O4" s="18"/>
      <c r="P4" s="18"/>
      <c r="Q4" s="18"/>
    </row>
    <row r="5" spans="1:17">
      <c r="A5" s="18"/>
      <c r="B5" s="18"/>
      <c r="C5" s="23" t="s">
        <v>29</v>
      </c>
      <c r="D5" s="24">
        <f>(M3-M4)*60*4*365</f>
        <v>122640</v>
      </c>
      <c r="E5" s="25">
        <f>D5*$M$8*8.33*$M$6*1/$M$7/3413</f>
        <v>14904.460193136611</v>
      </c>
      <c r="F5" s="71">
        <f>D5*$M$8*8.33*$M$6*1/$M$5*10^-6</f>
        <v>65.790473279999986</v>
      </c>
      <c r="G5" s="18"/>
      <c r="H5" s="20" t="s">
        <v>42</v>
      </c>
      <c r="I5" s="58">
        <v>5</v>
      </c>
      <c r="J5" s="18"/>
      <c r="K5" s="18"/>
      <c r="L5" s="112" t="s">
        <v>84</v>
      </c>
      <c r="M5" s="112">
        <v>0.75</v>
      </c>
      <c r="N5" s="18"/>
      <c r="O5" s="18"/>
      <c r="P5" s="18"/>
      <c r="Q5" s="18"/>
    </row>
    <row r="6" spans="1:17" ht="24" customHeight="1">
      <c r="A6" s="18"/>
      <c r="B6" s="18"/>
      <c r="C6" s="23" t="s">
        <v>13</v>
      </c>
      <c r="D6" s="24">
        <f>(M3-M4)*60*1*365</f>
        <v>30660</v>
      </c>
      <c r="E6" s="25">
        <f t="shared" ref="E6:E7" si="0">D6*$M$8*8.33*$M$6*1/$M$7/3413</f>
        <v>3726.1150482841526</v>
      </c>
      <c r="F6" s="71">
        <f t="shared" ref="F6:F7" si="1">D6*$M$8*8.33*$M$6*1/$M$5*10^-6</f>
        <v>16.447618319999997</v>
      </c>
      <c r="G6" s="18"/>
      <c r="H6" s="37" t="s">
        <v>18</v>
      </c>
      <c r="I6" s="70">
        <v>50</v>
      </c>
      <c r="J6" s="18"/>
      <c r="K6" s="18"/>
      <c r="L6" s="112" t="s">
        <v>85</v>
      </c>
      <c r="M6" s="112">
        <v>70</v>
      </c>
      <c r="N6" s="18"/>
      <c r="O6" s="393" t="s">
        <v>88</v>
      </c>
      <c r="P6" s="393"/>
      <c r="Q6" s="18"/>
    </row>
    <row r="7" spans="1:17" ht="15" thickBot="1">
      <c r="A7" s="18"/>
      <c r="B7" s="18"/>
      <c r="C7" s="26" t="s">
        <v>30</v>
      </c>
      <c r="D7" s="27">
        <f>(M3-M4)*60*2*365</f>
        <v>61320</v>
      </c>
      <c r="E7" s="28">
        <f t="shared" si="0"/>
        <v>7452.2300965683053</v>
      </c>
      <c r="F7" s="72">
        <f t="shared" si="1"/>
        <v>32.895236639999993</v>
      </c>
      <c r="G7" s="18"/>
      <c r="H7" s="39" t="s">
        <v>34</v>
      </c>
      <c r="I7" s="40"/>
      <c r="J7" s="18"/>
      <c r="K7" s="18"/>
      <c r="L7" s="112" t="s">
        <v>86</v>
      </c>
      <c r="M7" s="112">
        <v>0.97</v>
      </c>
      <c r="N7" s="18"/>
      <c r="O7" s="18"/>
      <c r="P7" s="18"/>
      <c r="Q7" s="18"/>
    </row>
    <row r="8" spans="1:17">
      <c r="A8" s="18"/>
      <c r="B8" s="18"/>
      <c r="C8" s="18"/>
      <c r="D8" s="18"/>
      <c r="E8" s="18"/>
      <c r="F8" s="18"/>
      <c r="G8" s="18"/>
      <c r="H8" s="18"/>
      <c r="I8" s="18"/>
      <c r="J8" s="18"/>
      <c r="K8" s="18"/>
      <c r="L8" s="112" t="s">
        <v>87</v>
      </c>
      <c r="M8" s="112">
        <v>0.69</v>
      </c>
      <c r="N8" s="18"/>
      <c r="O8" s="18"/>
      <c r="P8" s="18"/>
    </row>
    <row r="9" spans="1:17">
      <c r="A9" s="18"/>
      <c r="B9" s="18"/>
      <c r="C9" s="18"/>
      <c r="D9" s="18"/>
      <c r="E9" s="18"/>
      <c r="F9" s="18"/>
      <c r="G9" s="18"/>
      <c r="H9" s="18"/>
      <c r="I9" s="18"/>
      <c r="J9" s="18"/>
      <c r="K9" s="18"/>
      <c r="L9" s="18"/>
      <c r="M9" s="18"/>
      <c r="N9" s="18"/>
      <c r="O9" s="18"/>
      <c r="P9" s="18"/>
    </row>
    <row r="10" spans="1:17" ht="67.5">
      <c r="A10" s="18"/>
      <c r="B10" s="18"/>
      <c r="C10" s="55" t="s">
        <v>103</v>
      </c>
      <c r="D10" s="18"/>
      <c r="E10" s="18"/>
      <c r="F10" s="18"/>
      <c r="G10" s="18"/>
      <c r="H10" s="18"/>
      <c r="I10" s="18"/>
      <c r="J10" s="18"/>
      <c r="K10" s="18"/>
      <c r="L10" s="18"/>
      <c r="M10" s="18"/>
      <c r="N10" s="18"/>
      <c r="O10" s="18"/>
      <c r="P10" s="18"/>
    </row>
    <row r="11" spans="1:17">
      <c r="A11" s="18"/>
      <c r="B11" s="18"/>
      <c r="C11" s="18"/>
      <c r="D11" s="18"/>
      <c r="E11" s="18"/>
      <c r="F11" s="18"/>
      <c r="G11" s="18"/>
      <c r="H11" s="18"/>
      <c r="I11" s="18"/>
      <c r="J11" s="18"/>
      <c r="K11" s="18"/>
      <c r="L11" s="18"/>
      <c r="M11" s="18"/>
      <c r="N11" s="18"/>
      <c r="O11" s="18"/>
      <c r="P11" s="18"/>
    </row>
    <row r="12" spans="1:17" s="232" customFormat="1" ht="15" thickBot="1">
      <c r="A12" s="59"/>
      <c r="B12" s="231"/>
      <c r="C12" s="251" t="s">
        <v>190</v>
      </c>
      <c r="D12" s="35" t="s">
        <v>224</v>
      </c>
      <c r="E12" s="35" t="s">
        <v>225</v>
      </c>
      <c r="F12" s="231"/>
      <c r="G12" s="231"/>
      <c r="H12" s="231"/>
      <c r="I12" s="231"/>
      <c r="J12" s="231"/>
      <c r="K12" s="59"/>
      <c r="L12" s="59"/>
      <c r="M12" s="59"/>
      <c r="N12" s="59"/>
      <c r="O12" s="59"/>
      <c r="P12" s="59"/>
    </row>
    <row r="13" spans="1:17" s="232" customFormat="1" ht="24">
      <c r="A13" s="59"/>
      <c r="B13" s="59"/>
      <c r="C13" s="251" t="s">
        <v>28</v>
      </c>
      <c r="D13" s="35">
        <v>2</v>
      </c>
      <c r="E13" s="35">
        <v>2.2000000000000002</v>
      </c>
      <c r="F13" s="59"/>
      <c r="G13" s="20" t="s">
        <v>194</v>
      </c>
      <c r="H13" s="20" t="s">
        <v>195</v>
      </c>
      <c r="I13" s="20" t="s">
        <v>209</v>
      </c>
      <c r="J13" s="233"/>
      <c r="K13" s="59"/>
      <c r="L13" s="231"/>
      <c r="M13" s="231"/>
      <c r="N13" s="231"/>
      <c r="O13" s="59"/>
      <c r="P13" s="59"/>
    </row>
    <row r="14" spans="1:17" s="232" customFormat="1">
      <c r="A14" s="59"/>
      <c r="B14" s="59"/>
      <c r="C14" s="251" t="s">
        <v>27</v>
      </c>
      <c r="D14" s="35">
        <v>1.35</v>
      </c>
      <c r="E14" s="35">
        <v>2.2000000000000002</v>
      </c>
      <c r="F14" s="59"/>
      <c r="G14" s="34" t="s">
        <v>31</v>
      </c>
      <c r="H14" s="34">
        <v>1</v>
      </c>
      <c r="I14" s="34">
        <v>0</v>
      </c>
      <c r="J14" s="233"/>
      <c r="K14" s="59"/>
      <c r="L14" s="243"/>
      <c r="M14" s="243"/>
      <c r="N14" s="243"/>
      <c r="O14" s="59"/>
      <c r="P14" s="59"/>
    </row>
    <row r="15" spans="1:17" s="232" customFormat="1">
      <c r="A15" s="59"/>
      <c r="B15" s="59"/>
      <c r="F15" s="59"/>
      <c r="G15" s="34" t="s">
        <v>32</v>
      </c>
      <c r="H15" s="34">
        <v>0</v>
      </c>
      <c r="I15" s="34">
        <v>1</v>
      </c>
      <c r="J15" s="59"/>
      <c r="K15" s="59"/>
      <c r="L15" s="243"/>
      <c r="M15" s="243"/>
      <c r="N15" s="243"/>
      <c r="O15" s="59"/>
      <c r="P15" s="59"/>
    </row>
    <row r="16" spans="1:17" s="232" customFormat="1" ht="15" thickBot="1">
      <c r="A16" s="59"/>
      <c r="B16" s="59"/>
      <c r="C16" s="59"/>
      <c r="D16" s="59"/>
      <c r="E16" s="59"/>
      <c r="F16" s="59"/>
      <c r="G16" s="59"/>
      <c r="H16" s="59"/>
      <c r="I16" s="59"/>
      <c r="J16" s="59"/>
      <c r="K16" s="59"/>
      <c r="L16" s="59"/>
      <c r="M16" s="59"/>
      <c r="N16" s="59"/>
      <c r="O16" s="59"/>
      <c r="P16" s="59"/>
    </row>
    <row r="17" spans="1:19" s="232" customFormat="1">
      <c r="A17" s="234"/>
      <c r="B17" s="234"/>
      <c r="C17" s="247" t="s">
        <v>191</v>
      </c>
      <c r="D17" s="234"/>
      <c r="E17" s="234"/>
      <c r="F17" s="234"/>
      <c r="G17" s="20" t="s">
        <v>12</v>
      </c>
      <c r="H17" s="20" t="s">
        <v>196</v>
      </c>
      <c r="I17" s="234"/>
      <c r="J17" s="234"/>
      <c r="K17" s="234"/>
      <c r="L17" s="234"/>
      <c r="M17" s="234"/>
      <c r="N17" s="234"/>
      <c r="O17" s="234"/>
      <c r="P17" s="59"/>
      <c r="Q17" s="59"/>
    </row>
    <row r="18" spans="1:19" s="232" customFormat="1">
      <c r="A18" s="235"/>
      <c r="B18" s="236"/>
      <c r="C18" s="34" t="s">
        <v>221</v>
      </c>
      <c r="D18" s="34">
        <v>241</v>
      </c>
      <c r="E18" s="237"/>
      <c r="F18" s="237"/>
      <c r="G18" s="34" t="s">
        <v>197</v>
      </c>
      <c r="H18" s="34">
        <v>1241</v>
      </c>
      <c r="I18" s="238"/>
      <c r="J18" s="239"/>
      <c r="K18" s="239"/>
      <c r="L18" s="239"/>
      <c r="M18" s="240"/>
      <c r="N18" s="240"/>
      <c r="O18" s="240"/>
      <c r="P18" s="59"/>
      <c r="Q18" s="59"/>
    </row>
    <row r="19" spans="1:19" s="232" customFormat="1">
      <c r="A19" s="235"/>
      <c r="B19" s="236"/>
      <c r="C19" s="34" t="s">
        <v>220</v>
      </c>
      <c r="D19" s="34">
        <v>97</v>
      </c>
      <c r="E19" s="236"/>
      <c r="F19" s="237"/>
      <c r="G19" s="34" t="s">
        <v>198</v>
      </c>
      <c r="H19" s="34">
        <v>2190</v>
      </c>
      <c r="I19" s="238"/>
      <c r="J19" s="239"/>
      <c r="K19" s="239"/>
      <c r="L19" s="239"/>
      <c r="M19" s="240"/>
      <c r="N19" s="240"/>
      <c r="O19" s="240"/>
      <c r="P19" s="59"/>
      <c r="Q19" s="59"/>
    </row>
    <row r="20" spans="1:19" s="232" customFormat="1" ht="15" thickBot="1">
      <c r="A20" s="235"/>
      <c r="B20" s="236"/>
      <c r="C20" s="34" t="s">
        <v>192</v>
      </c>
      <c r="D20" s="34">
        <v>0.2</v>
      </c>
      <c r="E20" s="236"/>
      <c r="F20" s="237"/>
      <c r="G20" s="236"/>
      <c r="H20" s="236"/>
      <c r="I20" s="238"/>
      <c r="J20" s="239"/>
      <c r="K20" s="239"/>
      <c r="L20" s="239"/>
      <c r="M20" s="240"/>
      <c r="N20" s="240"/>
      <c r="O20" s="240"/>
      <c r="P20" s="59"/>
      <c r="Q20" s="59"/>
    </row>
    <row r="21" spans="1:19" s="232" customFormat="1">
      <c r="A21" s="235"/>
      <c r="B21" s="236"/>
      <c r="C21" s="34" t="s">
        <v>193</v>
      </c>
      <c r="D21" s="34">
        <v>0.8</v>
      </c>
      <c r="E21" s="236"/>
      <c r="F21" s="237"/>
      <c r="G21" s="20" t="s">
        <v>203</v>
      </c>
      <c r="H21" s="20" t="s">
        <v>204</v>
      </c>
      <c r="I21" s="20" t="s">
        <v>211</v>
      </c>
      <c r="J21" s="239"/>
      <c r="K21" s="239"/>
      <c r="L21" s="239"/>
      <c r="M21" s="240"/>
      <c r="N21" s="240"/>
      <c r="O21" s="240"/>
      <c r="P21" s="59"/>
      <c r="Q21" s="59"/>
    </row>
    <row r="22" spans="1:19" s="232" customFormat="1">
      <c r="A22" s="235"/>
      <c r="B22" s="236"/>
      <c r="C22" s="34" t="s">
        <v>199</v>
      </c>
      <c r="D22" s="34">
        <v>392</v>
      </c>
      <c r="E22" s="236"/>
      <c r="F22" s="237"/>
      <c r="G22" s="34" t="s">
        <v>31</v>
      </c>
      <c r="H22" s="34">
        <v>1</v>
      </c>
      <c r="I22" s="34">
        <v>0</v>
      </c>
      <c r="J22" s="239"/>
      <c r="K22" s="239"/>
      <c r="L22" s="239"/>
      <c r="M22" s="240"/>
      <c r="N22" s="240"/>
      <c r="O22" s="240"/>
      <c r="P22" s="59"/>
      <c r="Q22" s="59"/>
    </row>
    <row r="23" spans="1:19" s="232" customFormat="1">
      <c r="A23" s="235"/>
      <c r="B23" s="236"/>
      <c r="C23" s="34" t="s">
        <v>200</v>
      </c>
      <c r="D23" s="34">
        <v>1</v>
      </c>
      <c r="E23" s="236"/>
      <c r="F23" s="237"/>
      <c r="G23" s="34" t="s">
        <v>32</v>
      </c>
      <c r="H23" s="34">
        <v>0</v>
      </c>
      <c r="I23" s="34">
        <v>1</v>
      </c>
      <c r="J23" s="239"/>
      <c r="K23" s="239"/>
      <c r="L23" s="239"/>
      <c r="M23" s="240"/>
      <c r="N23" s="240"/>
      <c r="O23" s="240"/>
      <c r="P23" s="59"/>
      <c r="Q23" s="59"/>
    </row>
    <row r="24" spans="1:19" s="232" customFormat="1" ht="15" thickBot="1">
      <c r="A24" s="235"/>
      <c r="B24" s="236"/>
      <c r="C24" s="34" t="s">
        <v>201</v>
      </c>
      <c r="D24" s="34">
        <v>0.84</v>
      </c>
      <c r="E24" s="236"/>
      <c r="F24" s="237"/>
      <c r="G24" s="236"/>
      <c r="H24" s="236"/>
      <c r="I24" s="238"/>
      <c r="J24" s="239"/>
      <c r="K24" s="239"/>
      <c r="L24" s="239"/>
      <c r="M24" s="240"/>
      <c r="N24" s="240"/>
      <c r="O24" s="240"/>
      <c r="P24" s="59"/>
      <c r="Q24" s="59"/>
    </row>
    <row r="25" spans="1:19" s="232" customFormat="1">
      <c r="A25" s="235"/>
      <c r="B25" s="236"/>
      <c r="C25" s="34" t="s">
        <v>202</v>
      </c>
      <c r="D25" s="34">
        <v>0.95</v>
      </c>
      <c r="E25" s="236"/>
      <c r="F25" s="237"/>
      <c r="G25" s="20" t="s">
        <v>18</v>
      </c>
      <c r="H25" s="20"/>
      <c r="I25" s="238"/>
      <c r="J25" s="239"/>
      <c r="K25" s="239"/>
      <c r="L25" s="239"/>
      <c r="M25" s="240"/>
      <c r="N25" s="240"/>
      <c r="O25" s="240"/>
      <c r="P25" s="59"/>
      <c r="Q25" s="59"/>
    </row>
    <row r="26" spans="1:19" s="232" customFormat="1">
      <c r="A26" s="235"/>
      <c r="B26" s="236"/>
      <c r="C26" s="34" t="s">
        <v>205</v>
      </c>
      <c r="D26" s="34">
        <v>265</v>
      </c>
      <c r="E26" s="236"/>
      <c r="F26" s="237"/>
      <c r="G26" s="258">
        <v>200</v>
      </c>
      <c r="H26" s="34" t="s">
        <v>124</v>
      </c>
      <c r="I26" s="238"/>
      <c r="J26" s="239"/>
      <c r="K26" s="239"/>
      <c r="L26" s="239"/>
      <c r="M26" s="240"/>
      <c r="N26" s="240"/>
      <c r="O26" s="240"/>
      <c r="P26" s="59"/>
      <c r="Q26" s="59"/>
    </row>
    <row r="27" spans="1:19" s="232" customFormat="1">
      <c r="A27" s="235"/>
      <c r="B27" s="236"/>
      <c r="C27" s="34" t="s">
        <v>206</v>
      </c>
      <c r="D27" s="34">
        <v>2.9000000000000001E-2</v>
      </c>
      <c r="E27" s="236"/>
      <c r="F27" s="237"/>
      <c r="G27" s="243"/>
      <c r="H27" s="236"/>
      <c r="I27" s="238"/>
      <c r="J27" s="239"/>
      <c r="K27" s="239"/>
      <c r="L27" s="239"/>
      <c r="M27" s="240"/>
      <c r="N27" s="240"/>
      <c r="O27" s="240"/>
      <c r="P27" s="59"/>
      <c r="Q27" s="59"/>
    </row>
    <row r="28" spans="1:19" s="232" customFormat="1">
      <c r="A28" s="59"/>
      <c r="B28" s="59"/>
      <c r="C28" s="34" t="s">
        <v>207</v>
      </c>
      <c r="D28" s="34">
        <v>0.75</v>
      </c>
      <c r="E28" s="59"/>
      <c r="F28" s="59"/>
      <c r="G28" s="59"/>
      <c r="H28" s="59"/>
      <c r="I28" s="59"/>
      <c r="J28" s="59"/>
      <c r="K28" s="59"/>
      <c r="L28" s="59"/>
      <c r="M28" s="59"/>
      <c r="N28" s="59"/>
      <c r="O28" s="59"/>
      <c r="P28" s="59"/>
    </row>
    <row r="29" spans="1:19" s="232" customFormat="1">
      <c r="A29" s="59"/>
      <c r="B29" s="59"/>
      <c r="C29" s="34" t="s">
        <v>208</v>
      </c>
      <c r="D29" s="34">
        <v>3.4129999999999998E-3</v>
      </c>
      <c r="E29" s="59"/>
      <c r="F29" s="59"/>
      <c r="G29" s="59"/>
      <c r="H29" s="59"/>
      <c r="I29" s="59"/>
      <c r="J29" s="59"/>
      <c r="K29" s="59"/>
      <c r="L29" s="59"/>
      <c r="M29" s="59"/>
      <c r="N29" s="59"/>
      <c r="O29" s="59"/>
      <c r="P29" s="59"/>
    </row>
    <row r="30" spans="1:19" s="232" customFormat="1">
      <c r="A30" s="59"/>
      <c r="B30" s="59"/>
      <c r="C30" s="34" t="s">
        <v>210</v>
      </c>
      <c r="D30" s="34">
        <v>1.1200000000000001</v>
      </c>
      <c r="E30" s="59"/>
      <c r="F30" s="59"/>
      <c r="G30" s="59"/>
      <c r="H30" s="59"/>
      <c r="I30" s="59"/>
      <c r="J30" s="59"/>
      <c r="K30" s="59"/>
      <c r="L30" s="59"/>
      <c r="M30" s="59"/>
      <c r="N30" s="59"/>
      <c r="O30" s="59"/>
      <c r="P30" s="59"/>
    </row>
    <row r="31" spans="1:19" s="232" customFormat="1" ht="27" customHeight="1">
      <c r="A31" s="59"/>
      <c r="B31" s="59"/>
      <c r="E31" s="246"/>
      <c r="F31" s="246"/>
      <c r="G31" s="246"/>
      <c r="H31" s="246"/>
      <c r="I31" s="246"/>
      <c r="J31" s="253">
        <f>D18*H18/D22</f>
        <v>762.96173469387759</v>
      </c>
      <c r="K31" s="246">
        <f>D19*H18/D22</f>
        <v>307.0841836734694</v>
      </c>
      <c r="L31" s="252">
        <f>H35/D13*H18</f>
        <v>0</v>
      </c>
      <c r="M31" s="246">
        <f>H35/E13*H18</f>
        <v>0</v>
      </c>
      <c r="N31" s="246"/>
      <c r="O31" s="246"/>
      <c r="P31" s="246"/>
      <c r="Q31" s="246"/>
      <c r="R31" s="59"/>
    </row>
    <row r="32" spans="1:19" s="232" customFormat="1" ht="15.75" thickBot="1">
      <c r="A32" s="59"/>
      <c r="B32" s="59"/>
      <c r="C32" s="246"/>
      <c r="D32" s="246"/>
      <c r="E32" s="246"/>
      <c r="F32" s="246"/>
      <c r="G32" s="246"/>
      <c r="H32" s="241"/>
      <c r="I32" s="241"/>
      <c r="J32" s="241"/>
      <c r="K32" s="241"/>
      <c r="L32" s="241"/>
      <c r="M32" s="241"/>
      <c r="N32" s="241"/>
      <c r="O32" s="241"/>
      <c r="P32" s="241"/>
      <c r="Q32" s="241"/>
      <c r="R32" s="59"/>
      <c r="S32" s="242"/>
    </row>
    <row r="33" spans="1:22" s="232" customFormat="1" ht="15" thickBot="1">
      <c r="A33" s="59"/>
      <c r="B33" s="59"/>
      <c r="C33" s="248" t="s">
        <v>212</v>
      </c>
      <c r="D33" s="249"/>
      <c r="E33" s="249"/>
      <c r="F33" s="249"/>
      <c r="G33" s="249"/>
      <c r="H33" s="249"/>
      <c r="I33" s="249"/>
      <c r="J33" s="249"/>
      <c r="K33" s="244"/>
      <c r="N33" s="245"/>
      <c r="O33" s="245"/>
      <c r="P33" s="245"/>
      <c r="Q33" s="245"/>
      <c r="R33" s="59"/>
      <c r="S33" s="16"/>
    </row>
    <row r="34" spans="1:22" s="232" customFormat="1" ht="55.5" customHeight="1" thickBot="1">
      <c r="A34" s="59"/>
      <c r="B34" s="59"/>
      <c r="C34" s="10" t="s">
        <v>9</v>
      </c>
      <c r="D34" s="11" t="s">
        <v>12</v>
      </c>
      <c r="E34" s="11" t="s">
        <v>23</v>
      </c>
      <c r="F34" s="11" t="s">
        <v>24</v>
      </c>
      <c r="G34" s="11" t="s">
        <v>25</v>
      </c>
      <c r="H34" s="11" t="s">
        <v>223</v>
      </c>
      <c r="I34" s="11" t="s">
        <v>16</v>
      </c>
      <c r="J34" s="11" t="s">
        <v>216</v>
      </c>
      <c r="K34" s="11" t="s">
        <v>217</v>
      </c>
      <c r="L34" s="11" t="s">
        <v>218</v>
      </c>
      <c r="M34" s="11" t="s">
        <v>219</v>
      </c>
      <c r="N34" s="11" t="s">
        <v>213</v>
      </c>
      <c r="O34" s="11" t="s">
        <v>214</v>
      </c>
      <c r="P34" s="11" t="s">
        <v>215</v>
      </c>
      <c r="Q34" s="11" t="s">
        <v>15</v>
      </c>
      <c r="R34" s="12" t="s">
        <v>21</v>
      </c>
      <c r="S34" s="12" t="s">
        <v>226</v>
      </c>
      <c r="T34" s="12" t="s">
        <v>227</v>
      </c>
      <c r="U34" s="12" t="s">
        <v>228</v>
      </c>
      <c r="V34" s="12" t="s">
        <v>229</v>
      </c>
    </row>
    <row r="35" spans="1:22" s="232" customFormat="1">
      <c r="A35" s="59"/>
      <c r="B35" s="59"/>
      <c r="C35" s="34">
        <f>'Commercial Clothes Washer'!C13</f>
        <v>0</v>
      </c>
      <c r="D35" s="34">
        <f>'Commercial Clothes Washer'!D13</f>
        <v>0</v>
      </c>
      <c r="E35" s="34">
        <f>'Commercial Clothes Washer'!E13</f>
        <v>0</v>
      </c>
      <c r="F35" s="34">
        <f>'Commercial Clothes Washer'!F13</f>
        <v>0</v>
      </c>
      <c r="G35" s="34">
        <f>'Commercial Clothes Washer'!G13</f>
        <v>0</v>
      </c>
      <c r="H35" s="34">
        <f>'Commercial Clothes Washer'!H13</f>
        <v>0</v>
      </c>
      <c r="I35" s="254" t="e">
        <f>Q35/$D$26*$D$27</f>
        <v>#N/A</v>
      </c>
      <c r="J35" s="255" t="e">
        <f>C35*$D$18*INDEX($H$18:$H$19,MATCH(D35,$G$18:$G$19))/$D$22</f>
        <v>#N/A</v>
      </c>
      <c r="K35" s="255" t="e">
        <f>C35*$D$19*INDEX($H$18:$H$19,MATCH(D35,$G$18:$G$19))/$D$22</f>
        <v>#N/A</v>
      </c>
      <c r="L35" s="255" t="e">
        <f>C35*H35/INDEX($D$13:$D$14,MATCH(E35,$C$13:$C$14,0))*INDEX($H$18:$H$19,MATCH(D35,$G$18:$G$19,0))</f>
        <v>#N/A</v>
      </c>
      <c r="M35" s="255" t="e">
        <f>C35*H35/INDEX($E$13:$E$14,MATCH(E35,$C$13:$C$14,0))*INDEX($H$18:$H$19,MATCH(D35,$G$18:$G$19,0))</f>
        <v>#N/A</v>
      </c>
      <c r="N35" s="255" t="e">
        <f>(J35-K35)*$D$20</f>
        <v>#N/A</v>
      </c>
      <c r="O35" s="255" t="e">
        <f>(J35-K35)*$D$21*INDEX($H$14:$H$15,MATCH(F35,$G$14:$G$15))</f>
        <v>#N/A</v>
      </c>
      <c r="P35" s="255" t="e">
        <f>((L35-M35)-(J35-K35))*$D$23/$D$24*$D$25*INDEX($H$22:$H$23,MATCH(G35,$G$22:$G$23))</f>
        <v>#N/A</v>
      </c>
      <c r="Q35" s="255" t="e">
        <f t="shared" ref="Q35:Q44" si="2">SUM(N35:P35)</f>
        <v>#N/A</v>
      </c>
      <c r="R35" s="258">
        <f>C35*$G$26</f>
        <v>0</v>
      </c>
      <c r="S35" s="257" t="e">
        <f>(J35-K35)*$D$21/$D$28*$D$29*INDEX($I$14:$I$15,MATCH(F35,$G$14:$G$15))</f>
        <v>#N/A</v>
      </c>
      <c r="T35" s="257" t="e">
        <f>((L35-M35)-(J35-K35))*$D$29*$D$23/$D$24*$D$25*$D$30*INDEX($I$22:$I$23,MATCH(G35,$G$22:$G$23))</f>
        <v>#N/A</v>
      </c>
      <c r="U35" s="257" t="e">
        <f>S35+T35</f>
        <v>#N/A</v>
      </c>
      <c r="V35" s="257" t="e">
        <f>U35*10</f>
        <v>#N/A</v>
      </c>
    </row>
    <row r="36" spans="1:22" s="232" customFormat="1">
      <c r="A36" s="59"/>
      <c r="B36" s="59"/>
      <c r="C36" s="34">
        <f>'Commercial Clothes Washer'!C14</f>
        <v>0</v>
      </c>
      <c r="D36" s="34">
        <f>'Commercial Clothes Washer'!D14</f>
        <v>0</v>
      </c>
      <c r="E36" s="34">
        <f>'Commercial Clothes Washer'!E14</f>
        <v>0</v>
      </c>
      <c r="F36" s="34">
        <f>'Commercial Clothes Washer'!F14</f>
        <v>0</v>
      </c>
      <c r="G36" s="34">
        <f>'Commercial Clothes Washer'!G14</f>
        <v>0</v>
      </c>
      <c r="H36" s="34">
        <f>'Commercial Clothes Washer'!H14</f>
        <v>0</v>
      </c>
      <c r="I36" s="254" t="e">
        <f t="shared" ref="I36:I44" si="3">Q36/$D$26*$D$27</f>
        <v>#N/A</v>
      </c>
      <c r="J36" s="255" t="e">
        <f t="shared" ref="J36:J44" si="4">C36*$D$18*INDEX($H$18:$H$19,MATCH(D36,$G$18:$G$19))/$D$22</f>
        <v>#N/A</v>
      </c>
      <c r="K36" s="255" t="e">
        <f t="shared" ref="K36:K44" si="5">C36*$D$19*INDEX($H$18:$H$19,MATCH(D36,$G$18:$G$19))/$D$22</f>
        <v>#N/A</v>
      </c>
      <c r="L36" s="255" t="e">
        <f t="shared" ref="L36:L44" si="6">C36*H36/INDEX($D$13:$D$14,MATCH(E36,$C$13:$C$14,0))*INDEX($H$18:$H$19,MATCH(D36,$G$18:$G$19,0))</f>
        <v>#N/A</v>
      </c>
      <c r="M36" s="255" t="e">
        <f t="shared" ref="M36:M44" si="7">C36*H36/INDEX($E$13:$E$14,MATCH(E36,$C$13:$C$14,0))*INDEX($H$18:$H$19,MATCH(D36,$G$18:$G$19,0))</f>
        <v>#N/A</v>
      </c>
      <c r="N36" s="255" t="e">
        <f t="shared" ref="N36:N44" si="8">(J36-K36)*$D$20</f>
        <v>#N/A</v>
      </c>
      <c r="O36" s="255" t="e">
        <f t="shared" ref="O36:O44" si="9">(J36-K36)*$D$21*INDEX($H$14:$H$15,MATCH(F36,$G$14:$G$15))</f>
        <v>#N/A</v>
      </c>
      <c r="P36" s="255" t="e">
        <f t="shared" ref="P36:P44" si="10">((L36-M36)-(J36-K36))*$D$23/$D$24*$D$25*INDEX($H$22:$H$23,MATCH(G36,$G$22:$G$23))</f>
        <v>#N/A</v>
      </c>
      <c r="Q36" s="255" t="e">
        <f t="shared" si="2"/>
        <v>#N/A</v>
      </c>
      <c r="R36" s="258">
        <f t="shared" ref="R36:R44" si="11">C36*$G$26</f>
        <v>0</v>
      </c>
      <c r="S36" s="257" t="e">
        <f t="shared" ref="S36:S44" si="12">(J36-K36)*$D$21/$D$28*$D$29*INDEX($I$14:$I$15,MATCH(F36,$G$14:$G$15))</f>
        <v>#N/A</v>
      </c>
      <c r="T36" s="257" t="e">
        <f t="shared" ref="T36:T44" si="13">((L36-M36)-(J36-K36))*$D$29*$D$23/$D$24*$D$25*$D$30*INDEX($I$22:$I$23,MATCH(G36,$G$22:$G$23))</f>
        <v>#N/A</v>
      </c>
      <c r="U36" s="257" t="e">
        <f t="shared" ref="U36:U44" si="14">S36+T36</f>
        <v>#N/A</v>
      </c>
      <c r="V36" s="257" t="e">
        <f t="shared" ref="V36:V44" si="15">U36*10</f>
        <v>#N/A</v>
      </c>
    </row>
    <row r="37" spans="1:22" s="232" customFormat="1">
      <c r="A37" s="59"/>
      <c r="B37" s="59"/>
      <c r="C37" s="34">
        <f>'Commercial Clothes Washer'!C15</f>
        <v>0</v>
      </c>
      <c r="D37" s="34">
        <f>'Commercial Clothes Washer'!D15</f>
        <v>0</v>
      </c>
      <c r="E37" s="34">
        <f>'Commercial Clothes Washer'!E15</f>
        <v>0</v>
      </c>
      <c r="F37" s="34">
        <f>'Commercial Clothes Washer'!F15</f>
        <v>0</v>
      </c>
      <c r="G37" s="34">
        <f>'Commercial Clothes Washer'!G15</f>
        <v>0</v>
      </c>
      <c r="H37" s="34">
        <f>'Commercial Clothes Washer'!H15</f>
        <v>0</v>
      </c>
      <c r="I37" s="254" t="e">
        <f t="shared" si="3"/>
        <v>#N/A</v>
      </c>
      <c r="J37" s="255" t="e">
        <f t="shared" si="4"/>
        <v>#N/A</v>
      </c>
      <c r="K37" s="255" t="e">
        <f t="shared" si="5"/>
        <v>#N/A</v>
      </c>
      <c r="L37" s="255" t="e">
        <f t="shared" si="6"/>
        <v>#N/A</v>
      </c>
      <c r="M37" s="255" t="e">
        <f t="shared" si="7"/>
        <v>#N/A</v>
      </c>
      <c r="N37" s="255" t="e">
        <f t="shared" si="8"/>
        <v>#N/A</v>
      </c>
      <c r="O37" s="255" t="e">
        <f t="shared" si="9"/>
        <v>#N/A</v>
      </c>
      <c r="P37" s="255" t="e">
        <f t="shared" si="10"/>
        <v>#N/A</v>
      </c>
      <c r="Q37" s="255" t="e">
        <f t="shared" si="2"/>
        <v>#N/A</v>
      </c>
      <c r="R37" s="258">
        <f t="shared" si="11"/>
        <v>0</v>
      </c>
      <c r="S37" s="257" t="e">
        <f t="shared" si="12"/>
        <v>#N/A</v>
      </c>
      <c r="T37" s="257" t="e">
        <f t="shared" si="13"/>
        <v>#N/A</v>
      </c>
      <c r="U37" s="257" t="e">
        <f t="shared" si="14"/>
        <v>#N/A</v>
      </c>
      <c r="V37" s="257" t="e">
        <f t="shared" si="15"/>
        <v>#N/A</v>
      </c>
    </row>
    <row r="38" spans="1:22" s="232" customFormat="1">
      <c r="A38" s="59"/>
      <c r="B38" s="59"/>
      <c r="C38" s="34">
        <f>'Commercial Clothes Washer'!C16</f>
        <v>0</v>
      </c>
      <c r="D38" s="34">
        <f>'Commercial Clothes Washer'!D16</f>
        <v>0</v>
      </c>
      <c r="E38" s="34">
        <f>'Commercial Clothes Washer'!E16</f>
        <v>0</v>
      </c>
      <c r="F38" s="34">
        <f>'Commercial Clothes Washer'!F16</f>
        <v>0</v>
      </c>
      <c r="G38" s="34">
        <f>'Commercial Clothes Washer'!G16</f>
        <v>0</v>
      </c>
      <c r="H38" s="34">
        <f>'Commercial Clothes Washer'!H16</f>
        <v>0</v>
      </c>
      <c r="I38" s="254" t="e">
        <f t="shared" si="3"/>
        <v>#N/A</v>
      </c>
      <c r="J38" s="255" t="e">
        <f t="shared" si="4"/>
        <v>#N/A</v>
      </c>
      <c r="K38" s="255" t="e">
        <f t="shared" si="5"/>
        <v>#N/A</v>
      </c>
      <c r="L38" s="255" t="e">
        <f t="shared" si="6"/>
        <v>#N/A</v>
      </c>
      <c r="M38" s="255" t="e">
        <f t="shared" si="7"/>
        <v>#N/A</v>
      </c>
      <c r="N38" s="255" t="e">
        <f t="shared" si="8"/>
        <v>#N/A</v>
      </c>
      <c r="O38" s="255" t="e">
        <f t="shared" si="9"/>
        <v>#N/A</v>
      </c>
      <c r="P38" s="255" t="e">
        <f t="shared" si="10"/>
        <v>#N/A</v>
      </c>
      <c r="Q38" s="255" t="e">
        <f t="shared" si="2"/>
        <v>#N/A</v>
      </c>
      <c r="R38" s="258">
        <f t="shared" si="11"/>
        <v>0</v>
      </c>
      <c r="S38" s="257" t="e">
        <f t="shared" si="12"/>
        <v>#N/A</v>
      </c>
      <c r="T38" s="257" t="e">
        <f t="shared" si="13"/>
        <v>#N/A</v>
      </c>
      <c r="U38" s="257" t="e">
        <f t="shared" si="14"/>
        <v>#N/A</v>
      </c>
      <c r="V38" s="257" t="e">
        <f t="shared" si="15"/>
        <v>#N/A</v>
      </c>
    </row>
    <row r="39" spans="1:22" s="232" customFormat="1">
      <c r="A39" s="59"/>
      <c r="B39" s="59"/>
      <c r="C39" s="34">
        <f>'Commercial Clothes Washer'!C17</f>
        <v>0</v>
      </c>
      <c r="D39" s="34">
        <f>'Commercial Clothes Washer'!D17</f>
        <v>0</v>
      </c>
      <c r="E39" s="34">
        <f>'Commercial Clothes Washer'!E17</f>
        <v>0</v>
      </c>
      <c r="F39" s="34">
        <f>'Commercial Clothes Washer'!F17</f>
        <v>0</v>
      </c>
      <c r="G39" s="34">
        <f>'Commercial Clothes Washer'!G17</f>
        <v>0</v>
      </c>
      <c r="H39" s="34">
        <f>'Commercial Clothes Washer'!H17</f>
        <v>0</v>
      </c>
      <c r="I39" s="254" t="e">
        <f t="shared" si="3"/>
        <v>#N/A</v>
      </c>
      <c r="J39" s="255" t="e">
        <f t="shared" si="4"/>
        <v>#N/A</v>
      </c>
      <c r="K39" s="255" t="e">
        <f t="shared" si="5"/>
        <v>#N/A</v>
      </c>
      <c r="L39" s="255" t="e">
        <f t="shared" si="6"/>
        <v>#N/A</v>
      </c>
      <c r="M39" s="255" t="e">
        <f t="shared" si="7"/>
        <v>#N/A</v>
      </c>
      <c r="N39" s="255" t="e">
        <f t="shared" si="8"/>
        <v>#N/A</v>
      </c>
      <c r="O39" s="255" t="e">
        <f t="shared" si="9"/>
        <v>#N/A</v>
      </c>
      <c r="P39" s="255" t="e">
        <f t="shared" si="10"/>
        <v>#N/A</v>
      </c>
      <c r="Q39" s="255" t="e">
        <f t="shared" si="2"/>
        <v>#N/A</v>
      </c>
      <c r="R39" s="258">
        <f t="shared" si="11"/>
        <v>0</v>
      </c>
      <c r="S39" s="257" t="e">
        <f t="shared" si="12"/>
        <v>#N/A</v>
      </c>
      <c r="T39" s="257" t="e">
        <f t="shared" si="13"/>
        <v>#N/A</v>
      </c>
      <c r="U39" s="257" t="e">
        <f t="shared" si="14"/>
        <v>#N/A</v>
      </c>
      <c r="V39" s="257" t="e">
        <f t="shared" si="15"/>
        <v>#N/A</v>
      </c>
    </row>
    <row r="40" spans="1:22" s="232" customFormat="1">
      <c r="A40" s="59"/>
      <c r="B40" s="59"/>
      <c r="C40" s="34">
        <f>'Commercial Clothes Washer'!C18</f>
        <v>0</v>
      </c>
      <c r="D40" s="34">
        <f>'Commercial Clothes Washer'!D18</f>
        <v>0</v>
      </c>
      <c r="E40" s="34">
        <f>'Commercial Clothes Washer'!E18</f>
        <v>0</v>
      </c>
      <c r="F40" s="34">
        <f>'Commercial Clothes Washer'!F18</f>
        <v>0</v>
      </c>
      <c r="G40" s="34">
        <f>'Commercial Clothes Washer'!G18</f>
        <v>0</v>
      </c>
      <c r="H40" s="34">
        <f>'Commercial Clothes Washer'!H18</f>
        <v>0</v>
      </c>
      <c r="I40" s="254" t="e">
        <f t="shared" si="3"/>
        <v>#N/A</v>
      </c>
      <c r="J40" s="255" t="e">
        <f t="shared" si="4"/>
        <v>#N/A</v>
      </c>
      <c r="K40" s="255" t="e">
        <f t="shared" si="5"/>
        <v>#N/A</v>
      </c>
      <c r="L40" s="255" t="e">
        <f t="shared" si="6"/>
        <v>#N/A</v>
      </c>
      <c r="M40" s="255" t="e">
        <f t="shared" si="7"/>
        <v>#N/A</v>
      </c>
      <c r="N40" s="255" t="e">
        <f t="shared" si="8"/>
        <v>#N/A</v>
      </c>
      <c r="O40" s="255" t="e">
        <f t="shared" si="9"/>
        <v>#N/A</v>
      </c>
      <c r="P40" s="255" t="e">
        <f t="shared" si="10"/>
        <v>#N/A</v>
      </c>
      <c r="Q40" s="255" t="e">
        <f t="shared" si="2"/>
        <v>#N/A</v>
      </c>
      <c r="R40" s="258">
        <f t="shared" si="11"/>
        <v>0</v>
      </c>
      <c r="S40" s="257" t="e">
        <f t="shared" si="12"/>
        <v>#N/A</v>
      </c>
      <c r="T40" s="257" t="e">
        <f t="shared" si="13"/>
        <v>#N/A</v>
      </c>
      <c r="U40" s="257" t="e">
        <f t="shared" si="14"/>
        <v>#N/A</v>
      </c>
      <c r="V40" s="257" t="e">
        <f t="shared" si="15"/>
        <v>#N/A</v>
      </c>
    </row>
    <row r="41" spans="1:22" s="232" customFormat="1">
      <c r="A41" s="59"/>
      <c r="B41" s="59"/>
      <c r="C41" s="34">
        <f>'Commercial Clothes Washer'!C19</f>
        <v>0</v>
      </c>
      <c r="D41" s="34">
        <f>'Commercial Clothes Washer'!D19</f>
        <v>0</v>
      </c>
      <c r="E41" s="34">
        <f>'Commercial Clothes Washer'!E19</f>
        <v>0</v>
      </c>
      <c r="F41" s="34">
        <f>'Commercial Clothes Washer'!F19</f>
        <v>0</v>
      </c>
      <c r="G41" s="34">
        <f>'Commercial Clothes Washer'!G19</f>
        <v>0</v>
      </c>
      <c r="H41" s="34">
        <f>'Commercial Clothes Washer'!H19</f>
        <v>0</v>
      </c>
      <c r="I41" s="254" t="e">
        <f t="shared" si="3"/>
        <v>#N/A</v>
      </c>
      <c r="J41" s="255" t="e">
        <f t="shared" si="4"/>
        <v>#N/A</v>
      </c>
      <c r="K41" s="255" t="e">
        <f t="shared" si="5"/>
        <v>#N/A</v>
      </c>
      <c r="L41" s="255" t="e">
        <f t="shared" si="6"/>
        <v>#N/A</v>
      </c>
      <c r="M41" s="255" t="e">
        <f t="shared" si="7"/>
        <v>#N/A</v>
      </c>
      <c r="N41" s="255" t="e">
        <f t="shared" si="8"/>
        <v>#N/A</v>
      </c>
      <c r="O41" s="255" t="e">
        <f t="shared" si="9"/>
        <v>#N/A</v>
      </c>
      <c r="P41" s="255" t="e">
        <f t="shared" si="10"/>
        <v>#N/A</v>
      </c>
      <c r="Q41" s="255" t="e">
        <f t="shared" si="2"/>
        <v>#N/A</v>
      </c>
      <c r="R41" s="258">
        <f t="shared" si="11"/>
        <v>0</v>
      </c>
      <c r="S41" s="257" t="e">
        <f t="shared" si="12"/>
        <v>#N/A</v>
      </c>
      <c r="T41" s="257" t="e">
        <f t="shared" si="13"/>
        <v>#N/A</v>
      </c>
      <c r="U41" s="257" t="e">
        <f t="shared" si="14"/>
        <v>#N/A</v>
      </c>
      <c r="V41" s="257" t="e">
        <f t="shared" si="15"/>
        <v>#N/A</v>
      </c>
    </row>
    <row r="42" spans="1:22" s="232" customFormat="1">
      <c r="A42" s="59"/>
      <c r="B42" s="59"/>
      <c r="C42" s="34">
        <f>'Commercial Clothes Washer'!C20</f>
        <v>0</v>
      </c>
      <c r="D42" s="34">
        <f>'Commercial Clothes Washer'!D20</f>
        <v>0</v>
      </c>
      <c r="E42" s="34">
        <f>'Commercial Clothes Washer'!E20</f>
        <v>0</v>
      </c>
      <c r="F42" s="34">
        <f>'Commercial Clothes Washer'!F20</f>
        <v>0</v>
      </c>
      <c r="G42" s="34">
        <f>'Commercial Clothes Washer'!G20</f>
        <v>0</v>
      </c>
      <c r="H42" s="34">
        <f>'Commercial Clothes Washer'!H20</f>
        <v>0</v>
      </c>
      <c r="I42" s="254" t="e">
        <f t="shared" si="3"/>
        <v>#N/A</v>
      </c>
      <c r="J42" s="255" t="e">
        <f t="shared" si="4"/>
        <v>#N/A</v>
      </c>
      <c r="K42" s="255" t="e">
        <f t="shared" si="5"/>
        <v>#N/A</v>
      </c>
      <c r="L42" s="255" t="e">
        <f t="shared" si="6"/>
        <v>#N/A</v>
      </c>
      <c r="M42" s="255" t="e">
        <f t="shared" si="7"/>
        <v>#N/A</v>
      </c>
      <c r="N42" s="255" t="e">
        <f t="shared" si="8"/>
        <v>#N/A</v>
      </c>
      <c r="O42" s="255" t="e">
        <f t="shared" si="9"/>
        <v>#N/A</v>
      </c>
      <c r="P42" s="255" t="e">
        <f t="shared" si="10"/>
        <v>#N/A</v>
      </c>
      <c r="Q42" s="255" t="e">
        <f t="shared" si="2"/>
        <v>#N/A</v>
      </c>
      <c r="R42" s="258">
        <f t="shared" si="11"/>
        <v>0</v>
      </c>
      <c r="S42" s="257" t="e">
        <f t="shared" si="12"/>
        <v>#N/A</v>
      </c>
      <c r="T42" s="257" t="e">
        <f t="shared" si="13"/>
        <v>#N/A</v>
      </c>
      <c r="U42" s="257" t="e">
        <f t="shared" si="14"/>
        <v>#N/A</v>
      </c>
      <c r="V42" s="257" t="e">
        <f t="shared" si="15"/>
        <v>#N/A</v>
      </c>
    </row>
    <row r="43" spans="1:22" s="232" customFormat="1">
      <c r="A43" s="59"/>
      <c r="B43" s="59"/>
      <c r="C43" s="34">
        <f>'Commercial Clothes Washer'!C21</f>
        <v>0</v>
      </c>
      <c r="D43" s="34">
        <f>'Commercial Clothes Washer'!D21</f>
        <v>0</v>
      </c>
      <c r="E43" s="34">
        <f>'Commercial Clothes Washer'!E21</f>
        <v>0</v>
      </c>
      <c r="F43" s="34">
        <f>'Commercial Clothes Washer'!F21</f>
        <v>0</v>
      </c>
      <c r="G43" s="34">
        <f>'Commercial Clothes Washer'!G21</f>
        <v>0</v>
      </c>
      <c r="H43" s="34">
        <f>'Commercial Clothes Washer'!H21</f>
        <v>0</v>
      </c>
      <c r="I43" s="254" t="e">
        <f t="shared" si="3"/>
        <v>#N/A</v>
      </c>
      <c r="J43" s="255" t="e">
        <f t="shared" si="4"/>
        <v>#N/A</v>
      </c>
      <c r="K43" s="255" t="e">
        <f t="shared" si="5"/>
        <v>#N/A</v>
      </c>
      <c r="L43" s="255" t="e">
        <f t="shared" si="6"/>
        <v>#N/A</v>
      </c>
      <c r="M43" s="255" t="e">
        <f t="shared" si="7"/>
        <v>#N/A</v>
      </c>
      <c r="N43" s="255" t="e">
        <f t="shared" si="8"/>
        <v>#N/A</v>
      </c>
      <c r="O43" s="255" t="e">
        <f t="shared" si="9"/>
        <v>#N/A</v>
      </c>
      <c r="P43" s="255" t="e">
        <f t="shared" si="10"/>
        <v>#N/A</v>
      </c>
      <c r="Q43" s="255" t="e">
        <f t="shared" si="2"/>
        <v>#N/A</v>
      </c>
      <c r="R43" s="258">
        <f t="shared" si="11"/>
        <v>0</v>
      </c>
      <c r="S43" s="257" t="e">
        <f t="shared" si="12"/>
        <v>#N/A</v>
      </c>
      <c r="T43" s="257" t="e">
        <f t="shared" si="13"/>
        <v>#N/A</v>
      </c>
      <c r="U43" s="257" t="e">
        <f t="shared" si="14"/>
        <v>#N/A</v>
      </c>
      <c r="V43" s="257" t="e">
        <f t="shared" si="15"/>
        <v>#N/A</v>
      </c>
    </row>
    <row r="44" spans="1:22">
      <c r="A44" s="18"/>
      <c r="B44" s="18"/>
      <c r="C44" s="34">
        <f>'Commercial Clothes Washer'!C22</f>
        <v>0</v>
      </c>
      <c r="D44" s="34">
        <f>'Commercial Clothes Washer'!D22</f>
        <v>0</v>
      </c>
      <c r="E44" s="34">
        <f>'Commercial Clothes Washer'!E22</f>
        <v>0</v>
      </c>
      <c r="F44" s="34">
        <f>'Commercial Clothes Washer'!F22</f>
        <v>0</v>
      </c>
      <c r="G44" s="34">
        <f>'Commercial Clothes Washer'!G22</f>
        <v>0</v>
      </c>
      <c r="H44" s="34">
        <f>'Commercial Clothes Washer'!H22</f>
        <v>0</v>
      </c>
      <c r="I44" s="255" t="e">
        <f t="shared" si="3"/>
        <v>#N/A</v>
      </c>
      <c r="J44" s="255" t="e">
        <f t="shared" si="4"/>
        <v>#N/A</v>
      </c>
      <c r="K44" s="255" t="e">
        <f t="shared" si="5"/>
        <v>#N/A</v>
      </c>
      <c r="L44" s="255" t="e">
        <f t="shared" si="6"/>
        <v>#N/A</v>
      </c>
      <c r="M44" s="255" t="e">
        <f t="shared" si="7"/>
        <v>#N/A</v>
      </c>
      <c r="N44" s="255" t="e">
        <f t="shared" si="8"/>
        <v>#N/A</v>
      </c>
      <c r="O44" s="255" t="e">
        <f t="shared" si="9"/>
        <v>#N/A</v>
      </c>
      <c r="P44" s="255" t="e">
        <f t="shared" si="10"/>
        <v>#N/A</v>
      </c>
      <c r="Q44" s="255" t="e">
        <f t="shared" si="2"/>
        <v>#N/A</v>
      </c>
      <c r="R44" s="258">
        <f t="shared" si="11"/>
        <v>0</v>
      </c>
      <c r="S44" s="257" t="e">
        <f t="shared" si="12"/>
        <v>#N/A</v>
      </c>
      <c r="T44" s="257" t="e">
        <f t="shared" si="13"/>
        <v>#N/A</v>
      </c>
      <c r="U44" s="257" t="e">
        <f t="shared" si="14"/>
        <v>#N/A</v>
      </c>
      <c r="V44" s="257" t="e">
        <f t="shared" si="15"/>
        <v>#N/A</v>
      </c>
    </row>
    <row r="45" spans="1:22">
      <c r="A45" s="18"/>
      <c r="B45" s="18"/>
      <c r="C45" s="18"/>
      <c r="D45" s="18"/>
      <c r="E45" s="18"/>
      <c r="F45" s="250"/>
      <c r="G45" s="18"/>
      <c r="H45" s="18"/>
      <c r="I45" s="18"/>
      <c r="J45" s="18"/>
      <c r="K45" s="18"/>
      <c r="L45" s="18"/>
      <c r="M45" s="18"/>
      <c r="N45" s="18"/>
      <c r="O45" s="18"/>
      <c r="P45" s="18"/>
    </row>
    <row r="46" spans="1:22">
      <c r="A46" s="18"/>
      <c r="B46" s="18"/>
      <c r="C46" s="18"/>
      <c r="D46" s="18"/>
      <c r="E46" s="18"/>
      <c r="F46" s="18"/>
      <c r="G46" s="18"/>
      <c r="H46" s="18"/>
      <c r="I46" s="18"/>
      <c r="J46" s="18"/>
      <c r="K46" s="18"/>
      <c r="L46" s="18"/>
      <c r="M46" s="18"/>
      <c r="N46" s="18"/>
      <c r="O46" s="18"/>
      <c r="P46" s="18"/>
    </row>
    <row r="47" spans="1:22" ht="68.25" thickBot="1">
      <c r="A47" s="204"/>
      <c r="B47" s="204"/>
      <c r="C47" s="205" t="s">
        <v>230</v>
      </c>
      <c r="D47" s="204"/>
      <c r="E47" s="204"/>
      <c r="F47" s="204"/>
      <c r="G47" s="204"/>
      <c r="H47" s="204"/>
      <c r="I47" s="204"/>
      <c r="J47" s="204"/>
      <c r="K47" s="204"/>
      <c r="L47" s="204"/>
      <c r="M47" s="204"/>
      <c r="N47" s="204"/>
      <c r="O47" s="204"/>
      <c r="P47" s="204"/>
    </row>
    <row r="48" spans="1:22" ht="15" thickBot="1">
      <c r="A48" s="204"/>
      <c r="B48" s="204"/>
      <c r="C48" s="204"/>
      <c r="D48" s="204"/>
      <c r="E48" s="204"/>
      <c r="F48" s="204"/>
      <c r="G48" s="204"/>
      <c r="H48" s="204"/>
      <c r="I48" s="204"/>
      <c r="J48" s="204"/>
      <c r="K48" s="20"/>
      <c r="L48" s="20" t="s">
        <v>192</v>
      </c>
      <c r="M48" s="20" t="s">
        <v>238</v>
      </c>
      <c r="N48" s="20" t="s">
        <v>239</v>
      </c>
      <c r="O48" s="204"/>
      <c r="P48" s="204"/>
    </row>
    <row r="49" spans="1:20" ht="24.75" thickBot="1">
      <c r="A49" s="204"/>
      <c r="B49" s="204"/>
      <c r="C49" s="251"/>
      <c r="D49" s="35" t="s">
        <v>231</v>
      </c>
      <c r="E49" s="35" t="s">
        <v>232</v>
      </c>
      <c r="F49" s="204"/>
      <c r="G49" s="20" t="s">
        <v>194</v>
      </c>
      <c r="H49" s="20" t="s">
        <v>195</v>
      </c>
      <c r="I49" s="20" t="s">
        <v>209</v>
      </c>
      <c r="J49" s="204"/>
      <c r="K49" s="34" t="s">
        <v>236</v>
      </c>
      <c r="L49" s="259">
        <v>7.0000000000000007E-2</v>
      </c>
      <c r="M49" s="259">
        <v>0.65</v>
      </c>
      <c r="N49" s="259">
        <v>0.28000000000000003</v>
      </c>
      <c r="O49" s="204"/>
      <c r="P49" s="204"/>
    </row>
    <row r="50" spans="1:20" ht="21.75" customHeight="1" thickBot="1">
      <c r="A50" s="204"/>
      <c r="B50" s="204"/>
      <c r="C50" s="251" t="s">
        <v>28</v>
      </c>
      <c r="D50" s="35">
        <v>1.84</v>
      </c>
      <c r="E50" s="35">
        <v>4.7</v>
      </c>
      <c r="F50" s="204"/>
      <c r="G50" s="34" t="s">
        <v>31</v>
      </c>
      <c r="H50" s="259">
        <v>1</v>
      </c>
      <c r="I50" s="259">
        <v>0</v>
      </c>
      <c r="J50" s="204"/>
      <c r="K50" s="397" t="s">
        <v>240</v>
      </c>
      <c r="L50" s="398"/>
      <c r="M50" s="398"/>
      <c r="N50" s="399"/>
      <c r="O50" s="204"/>
      <c r="P50" s="204"/>
      <c r="Q50" s="385" t="s">
        <v>245</v>
      </c>
      <c r="R50" s="386"/>
      <c r="S50" s="385" t="s">
        <v>246</v>
      </c>
      <c r="T50" s="386"/>
    </row>
    <row r="51" spans="1:20" ht="24">
      <c r="A51" s="204"/>
      <c r="B51" s="204"/>
      <c r="C51" s="251" t="s">
        <v>27</v>
      </c>
      <c r="D51" s="35">
        <v>1.57</v>
      </c>
      <c r="E51" s="35">
        <v>6.5</v>
      </c>
      <c r="F51" s="204"/>
      <c r="G51" s="34" t="s">
        <v>233</v>
      </c>
      <c r="H51" s="259">
        <v>0</v>
      </c>
      <c r="I51" s="259">
        <v>1</v>
      </c>
      <c r="J51" s="204"/>
      <c r="K51" s="34" t="s">
        <v>237</v>
      </c>
      <c r="L51" s="259">
        <v>0.05</v>
      </c>
      <c r="M51" s="259">
        <v>0.63</v>
      </c>
      <c r="N51" s="259">
        <v>0.32</v>
      </c>
      <c r="O51" s="204"/>
      <c r="P51" s="204"/>
      <c r="Q51" s="20" t="s">
        <v>28</v>
      </c>
      <c r="R51" s="20" t="s">
        <v>27</v>
      </c>
      <c r="S51" s="20" t="s">
        <v>28</v>
      </c>
      <c r="T51" s="20" t="s">
        <v>27</v>
      </c>
    </row>
    <row r="52" spans="1:20" ht="14.25" customHeight="1" thickBot="1">
      <c r="A52" s="204"/>
      <c r="B52" s="204"/>
      <c r="C52" s="204"/>
      <c r="D52" s="204"/>
      <c r="E52" s="204"/>
      <c r="F52" s="204"/>
      <c r="G52" s="34" t="s">
        <v>33</v>
      </c>
      <c r="H52" s="34">
        <v>0.31</v>
      </c>
      <c r="I52" s="34">
        <v>0.69</v>
      </c>
      <c r="J52" s="204"/>
      <c r="K52" s="34" t="s">
        <v>45</v>
      </c>
      <c r="L52" s="259">
        <v>0.1</v>
      </c>
      <c r="M52" s="259">
        <v>0.87</v>
      </c>
      <c r="N52" s="259">
        <v>0.03</v>
      </c>
      <c r="O52" s="204"/>
      <c r="P52" s="387" t="s">
        <v>240</v>
      </c>
      <c r="Q52" s="388"/>
      <c r="R52" s="388"/>
      <c r="S52" s="388"/>
      <c r="T52" s="388"/>
    </row>
    <row r="53" spans="1:20" ht="15" thickBot="1">
      <c r="A53" s="204"/>
      <c r="B53" s="204"/>
      <c r="C53" s="247" t="s">
        <v>191</v>
      </c>
      <c r="D53" s="204"/>
      <c r="E53" s="20" t="s">
        <v>18</v>
      </c>
      <c r="F53" s="20"/>
      <c r="G53" s="204"/>
      <c r="H53" s="204"/>
      <c r="I53" s="204"/>
      <c r="J53" s="204"/>
      <c r="K53" s="34" t="s">
        <v>46</v>
      </c>
      <c r="L53" s="259">
        <v>0.1</v>
      </c>
      <c r="M53" s="259">
        <v>0.87</v>
      </c>
      <c r="N53" s="259">
        <v>0.03</v>
      </c>
      <c r="O53" s="204"/>
      <c r="P53" s="34" t="s">
        <v>237</v>
      </c>
      <c r="Q53" s="34">
        <v>2.76</v>
      </c>
      <c r="R53" s="34">
        <v>2.06</v>
      </c>
      <c r="S53" s="34">
        <v>3.2</v>
      </c>
      <c r="T53" s="34">
        <v>4.3</v>
      </c>
    </row>
    <row r="54" spans="1:20">
      <c r="A54" s="204"/>
      <c r="B54" s="204"/>
      <c r="C54" s="34" t="s">
        <v>196</v>
      </c>
      <c r="D54" s="34">
        <v>254</v>
      </c>
      <c r="E54" s="258">
        <v>100</v>
      </c>
      <c r="F54" s="34" t="s">
        <v>124</v>
      </c>
      <c r="G54" s="20" t="s">
        <v>203</v>
      </c>
      <c r="H54" s="20" t="s">
        <v>204</v>
      </c>
      <c r="I54" s="20" t="s">
        <v>211</v>
      </c>
      <c r="J54" s="204"/>
      <c r="K54" s="397" t="s">
        <v>241</v>
      </c>
      <c r="L54" s="398"/>
      <c r="M54" s="398"/>
      <c r="N54" s="399"/>
      <c r="O54" s="204"/>
      <c r="P54" s="34" t="s">
        <v>45</v>
      </c>
      <c r="Q54" s="34">
        <v>2.92</v>
      </c>
      <c r="R54" s="34">
        <v>2.92</v>
      </c>
      <c r="S54" s="34">
        <v>3.2</v>
      </c>
      <c r="T54" s="34">
        <v>3.2</v>
      </c>
    </row>
    <row r="55" spans="1:20" ht="14.25" customHeight="1">
      <c r="A55" s="204"/>
      <c r="B55" s="204"/>
      <c r="C55" s="34" t="s">
        <v>205</v>
      </c>
      <c r="D55" s="34">
        <v>265</v>
      </c>
      <c r="E55" s="204"/>
      <c r="F55" s="204"/>
      <c r="G55" s="34" t="s">
        <v>31</v>
      </c>
      <c r="H55" s="259">
        <v>1</v>
      </c>
      <c r="I55" s="259">
        <v>0</v>
      </c>
      <c r="J55" s="204"/>
      <c r="K55" s="34" t="s">
        <v>237</v>
      </c>
      <c r="L55" s="259">
        <v>0.08</v>
      </c>
      <c r="M55" s="259">
        <v>0.72</v>
      </c>
      <c r="N55" s="259">
        <v>0.2</v>
      </c>
      <c r="O55" s="204"/>
      <c r="P55" s="34" t="s">
        <v>46</v>
      </c>
      <c r="Q55" s="34">
        <v>3.1</v>
      </c>
      <c r="R55" s="34">
        <v>3.1</v>
      </c>
      <c r="S55" s="34">
        <v>3</v>
      </c>
      <c r="T55" s="34">
        <v>3</v>
      </c>
    </row>
    <row r="56" spans="1:20" ht="14.25" customHeight="1">
      <c r="A56" s="204"/>
      <c r="B56" s="204"/>
      <c r="C56" s="34" t="s">
        <v>206</v>
      </c>
      <c r="D56" s="34">
        <v>2.9000000000000001E-2</v>
      </c>
      <c r="E56" s="204"/>
      <c r="F56" s="204"/>
      <c r="G56" s="34" t="s">
        <v>233</v>
      </c>
      <c r="H56" s="259">
        <v>0</v>
      </c>
      <c r="I56" s="259">
        <v>1</v>
      </c>
      <c r="J56" s="204"/>
      <c r="K56" s="34" t="s">
        <v>45</v>
      </c>
      <c r="L56" s="259">
        <v>0.08</v>
      </c>
      <c r="M56" s="259">
        <v>0.72</v>
      </c>
      <c r="N56" s="259">
        <v>0.2</v>
      </c>
      <c r="O56" s="204"/>
      <c r="P56" s="387" t="s">
        <v>241</v>
      </c>
      <c r="Q56" s="388"/>
      <c r="R56" s="388"/>
      <c r="S56" s="388"/>
      <c r="T56" s="388"/>
    </row>
    <row r="57" spans="1:20">
      <c r="A57" s="204"/>
      <c r="B57" s="204"/>
      <c r="C57" s="34" t="s">
        <v>234</v>
      </c>
      <c r="D57" s="34">
        <v>1.26</v>
      </c>
      <c r="E57" s="204"/>
      <c r="F57" s="204"/>
      <c r="G57" s="34" t="s">
        <v>33</v>
      </c>
      <c r="H57" s="34">
        <v>0.68</v>
      </c>
      <c r="I57" s="34">
        <v>0.32</v>
      </c>
      <c r="J57" s="204"/>
      <c r="O57" s="204"/>
      <c r="P57" s="34" t="s">
        <v>237</v>
      </c>
      <c r="Q57" s="34">
        <v>2.0699999999999998</v>
      </c>
      <c r="R57" s="34">
        <v>2.0699999999999998</v>
      </c>
      <c r="S57" s="34">
        <v>4.2</v>
      </c>
      <c r="T57" s="34">
        <v>4.2</v>
      </c>
    </row>
    <row r="58" spans="1:20">
      <c r="A58" s="204"/>
      <c r="B58" s="204"/>
      <c r="C58" s="34" t="s">
        <v>235</v>
      </c>
      <c r="D58" s="34">
        <v>3.4129999999999998E-3</v>
      </c>
      <c r="E58" s="204"/>
      <c r="F58" s="204"/>
      <c r="G58" s="204"/>
      <c r="H58" s="204"/>
      <c r="I58" s="204"/>
      <c r="J58" s="204"/>
      <c r="M58" s="204"/>
      <c r="N58" s="204"/>
      <c r="O58" s="204"/>
      <c r="P58" s="34" t="s">
        <v>45</v>
      </c>
      <c r="Q58" s="34">
        <v>2.2000000000000002</v>
      </c>
      <c r="R58" s="34">
        <v>2.2000000000000002</v>
      </c>
      <c r="S58" s="34">
        <v>3.7</v>
      </c>
      <c r="T58" s="34">
        <v>3.7</v>
      </c>
    </row>
    <row r="59" spans="1:20">
      <c r="A59" s="204"/>
      <c r="B59" s="204"/>
      <c r="C59" s="204"/>
      <c r="D59" s="204"/>
      <c r="E59" s="204"/>
      <c r="F59" s="204"/>
      <c r="G59" s="204"/>
      <c r="H59" s="204"/>
      <c r="I59" s="204"/>
      <c r="J59" s="204"/>
      <c r="K59" s="204"/>
      <c r="L59" s="204"/>
      <c r="M59" s="204"/>
      <c r="N59" s="204"/>
      <c r="O59" s="204"/>
      <c r="P59" s="204"/>
    </row>
    <row r="60" spans="1:20" ht="15" thickBot="1">
      <c r="A60" s="204"/>
      <c r="B60" s="204"/>
      <c r="C60" s="204"/>
      <c r="D60" s="204"/>
      <c r="E60" s="204"/>
      <c r="F60" s="204"/>
      <c r="G60" s="204"/>
      <c r="H60" s="204"/>
      <c r="I60" s="204"/>
      <c r="J60" s="204"/>
      <c r="K60" s="204"/>
      <c r="L60" s="204"/>
      <c r="M60" s="204"/>
      <c r="N60" s="204"/>
      <c r="O60" s="204"/>
      <c r="P60" s="204"/>
    </row>
    <row r="61" spans="1:20" ht="52.5" customHeight="1" thickBot="1">
      <c r="A61" s="204"/>
      <c r="B61" s="204"/>
      <c r="C61" s="260" t="s">
        <v>9</v>
      </c>
      <c r="D61" s="11" t="s">
        <v>23</v>
      </c>
      <c r="E61" s="11" t="s">
        <v>24</v>
      </c>
      <c r="F61" s="11" t="s">
        <v>25</v>
      </c>
      <c r="G61" s="11" t="s">
        <v>222</v>
      </c>
      <c r="H61" s="11" t="str">
        <f>'Non Comm Clothes Washer'!H12</f>
        <v>Efficiency Level</v>
      </c>
      <c r="I61" s="11" t="s">
        <v>247</v>
      </c>
      <c r="J61" s="11" t="s">
        <v>242</v>
      </c>
      <c r="K61" s="11" t="s">
        <v>244</v>
      </c>
      <c r="L61" s="11" t="s">
        <v>243</v>
      </c>
      <c r="M61" s="11" t="s">
        <v>248</v>
      </c>
      <c r="N61" s="11" t="s">
        <v>249</v>
      </c>
      <c r="O61" s="11" t="s">
        <v>250</v>
      </c>
      <c r="P61" s="11" t="s">
        <v>229</v>
      </c>
      <c r="Q61" s="12" t="s">
        <v>21</v>
      </c>
    </row>
    <row r="62" spans="1:20">
      <c r="A62" s="204"/>
      <c r="B62" s="204"/>
      <c r="C62" s="34">
        <f>'Non Comm Clothes Washer'!C13</f>
        <v>0</v>
      </c>
      <c r="D62" s="271">
        <f>'Non Comm Clothes Washer'!D13</f>
        <v>0</v>
      </c>
      <c r="E62" s="265">
        <f>'Non Comm Clothes Washer'!E13</f>
        <v>0</v>
      </c>
      <c r="F62" s="265">
        <f>'Non Comm Clothes Washer'!F13</f>
        <v>0</v>
      </c>
      <c r="G62" s="255">
        <f>'Non Comm Clothes Washer'!G13</f>
        <v>0</v>
      </c>
      <c r="H62" s="265">
        <f>'Non Comm Clothes Washer'!H13</f>
        <v>0</v>
      </c>
      <c r="I62" s="266" t="b">
        <f>IF(D62="Front Loading",IF(G62&gt;2.5,INDEX($Q$53:$Q$55,MATCH(H62,$P$53:$P$55,0)),IF(G62&lt;=2.5,INDEX($Q$57:$Q$58,MATCH(H62,$P$57:$P$58,0)),"")),IF(D62="Top Loading",IF(G62&gt;2.5,INDEX($R$53:$R$55,MATCH(H62,$P$53:$P$55,0)),IF(G62&lt;=2.5,INDEX($R$57:$R$58,MATCH(H62,$P$57:$P$58,0)),""))))</f>
        <v>0</v>
      </c>
      <c r="J62" s="259" t="e">
        <f t="shared" ref="J62:J71" si="16">IF(G62&gt;2.5,INDEX($L$51:$L$53,MATCH(H62,$K$51:$K$53,0)),IF(G62&lt;=2.5,INDEX($L$56:$L$56,MATCH(H62,$K$56:$K$56,0)),""))</f>
        <v>#N/A</v>
      </c>
      <c r="K62" s="259" t="e">
        <f t="shared" ref="K62:K71" si="17">IF(G62&gt;2.5,INDEX($M$51:$M$53,MATCH(H62,$K$51:$K$53,0)),IF(G62&lt;=2.5,INDEX($M$56:$M$56,MATCH(H62,$K$56:$K$56,0)),""))</f>
        <v>#N/A</v>
      </c>
      <c r="L62" s="259" t="e">
        <f t="shared" ref="L62:L71" si="18">IF(G62&gt;2.5,INDEX($N$51:$N$53,MATCH(H62,$K$51:$K$53,0)),IF(G62&lt;=2.5,INDEX($N$56:$N$56,MATCH(H62,$K$56:$K$56,0)),""))</f>
        <v>#N/A</v>
      </c>
      <c r="M62" s="255" t="e">
        <f>C62*(((G62*1/INDEX($D$50:$D$51,MATCH(D62,$C$50:$C$51))*$D$54)*($L$49+($N$49*INDEX($H$50:$H$52,MATCH(E62,$G$50:$G$52)))+($M$49*INDEX($H$55:$H$57,MATCH(F62,$G$55:$G$57)))))-((G62*1/I62*$D$54)*(J62+(L62*INDEX($H$50:$H$52,MATCH(E62,$G$50:$G$52)))+(K62*INDEX($H$55:$H$57,MATCH(F62,$G$55:$G$57))))))</f>
        <v>#N/A</v>
      </c>
      <c r="N62" s="254" t="e">
        <f>M62/$D$55*$D$56</f>
        <v>#N/A</v>
      </c>
      <c r="O62" s="254" t="e">
        <f>C62*(((G62*1/INDEX($D$50:$D$51,MATCH(D62,$C$50:$C$51))*$D$54)*($N$49*INDEX($I$50:$I$52,MATCH(E62,$G$50:$G$52))*$D$57)+($M$49*INDEX($I$55:$I$57,MATCH(F62,$G$55:$G$57))))-((G62*1/I62*$D$54)*(L62*INDEX($I$50:$I$52,MATCH(E62,$G$50:$G$52)))+(K62*INDEX($I$55:$I$57,MATCH(F62,$G$55:$G$57)))))*$D$58</f>
        <v>#N/A</v>
      </c>
      <c r="P62" s="254" t="e">
        <f>O62*10</f>
        <v>#N/A</v>
      </c>
      <c r="Q62" s="258">
        <f>$E$54*C62</f>
        <v>0</v>
      </c>
    </row>
    <row r="63" spans="1:20">
      <c r="A63" s="204"/>
      <c r="B63" s="204"/>
      <c r="C63" s="34">
        <f>'Non Comm Clothes Washer'!C14</f>
        <v>0</v>
      </c>
      <c r="D63" s="271">
        <f>'Non Comm Clothes Washer'!D14</f>
        <v>0</v>
      </c>
      <c r="E63" s="265">
        <f>'Non Comm Clothes Washer'!E14</f>
        <v>0</v>
      </c>
      <c r="F63" s="265">
        <f>'Non Comm Clothes Washer'!F14</f>
        <v>0</v>
      </c>
      <c r="G63" s="255">
        <f>'Non Comm Clothes Washer'!G14</f>
        <v>0</v>
      </c>
      <c r="H63" s="265">
        <f>'Non Comm Clothes Washer'!H14</f>
        <v>0</v>
      </c>
      <c r="I63" s="266" t="b">
        <f t="shared" ref="I63:I71" si="19">IF(D63="Front Loading",IF(G63&gt;2.5,INDEX($R$53:$R$55,MATCH(H63,$P$53:$P$55,0)),IF(G63&lt;=2.5,INDEX($R$57:$R$58,MATCH(H63,$P$57:$P$58,0)),"")),IF(D63="Top Loading",IF(G63&gt;2.5,INDEX($R$53:$R$55,MATCH(H63,$P$53:$P$55,0)),IF(G63&lt;=2.5,INDEX($R$57:$R$58,MATCH(H63,$P$57:$P$58,0)),""))))</f>
        <v>0</v>
      </c>
      <c r="J63" s="259" t="e">
        <f t="shared" si="16"/>
        <v>#N/A</v>
      </c>
      <c r="K63" s="259" t="e">
        <f t="shared" si="17"/>
        <v>#N/A</v>
      </c>
      <c r="L63" s="259" t="e">
        <f t="shared" si="18"/>
        <v>#N/A</v>
      </c>
      <c r="M63" s="255" t="e">
        <f t="shared" ref="M63:M71" si="20">C63*(((G63*1/INDEX($D$50:$D$51,MATCH(D63,$C$50:$C$51))*$D$54)*($L$49+($N$49*INDEX($H$50:$H$52,MATCH(E63,$G$50:$G$52)))+($M$49*INDEX($H$55:$H$57,MATCH(F63,$G$55:$G$57)))))-((G63*1/I63*$D$54)*(J63+(L63*INDEX($H$50:$H$52,MATCH(E63,$G$50:$G$52)))+(K63*INDEX($H$55:$H$57,MATCH(F63,$G$55:$G$57))))))</f>
        <v>#N/A</v>
      </c>
      <c r="N63" s="254" t="e">
        <f t="shared" ref="N63:N71" si="21">M63/$D$55*$D$56</f>
        <v>#N/A</v>
      </c>
      <c r="O63" s="254" t="e">
        <f t="shared" ref="O63:O71" si="22">C63*(((G63*1/INDEX($D$50:$D$51,MATCH(D63,$C$50:$C$51))*$D$54)*($N$49*INDEX($I$50:$I$52,MATCH(E63,$G$50:$G$52))*$D$57)+($M$49*INDEX($I$55:$I$57,MATCH(F63,$G$55:$G$57))))-((G63*1/I63*$D$54)*(L63*INDEX($I$50:$I$52,MATCH(E63,$G$50:$G$52)))+(K63*INDEX($I$55:$I$57,MATCH(F63,$G$55:$G$57)))))*$D$58</f>
        <v>#N/A</v>
      </c>
      <c r="P63" s="254" t="e">
        <f t="shared" ref="P63:P71" si="23">O63*10</f>
        <v>#N/A</v>
      </c>
      <c r="Q63" s="258">
        <f>$E$54*C63</f>
        <v>0</v>
      </c>
    </row>
    <row r="64" spans="1:20">
      <c r="A64" s="204"/>
      <c r="B64" s="204"/>
      <c r="C64" s="34">
        <f>'Non Comm Clothes Washer'!C15</f>
        <v>0</v>
      </c>
      <c r="D64" s="271">
        <f>'Non Comm Clothes Washer'!D15</f>
        <v>0</v>
      </c>
      <c r="E64" s="265">
        <f>'Non Comm Clothes Washer'!E15</f>
        <v>0</v>
      </c>
      <c r="F64" s="265">
        <f>'Non Comm Clothes Washer'!F15</f>
        <v>0</v>
      </c>
      <c r="G64" s="255">
        <f>'Non Comm Clothes Washer'!G15</f>
        <v>0</v>
      </c>
      <c r="H64" s="265">
        <f>'Non Comm Clothes Washer'!H15</f>
        <v>0</v>
      </c>
      <c r="I64" s="266" t="b">
        <f t="shared" si="19"/>
        <v>0</v>
      </c>
      <c r="J64" s="259" t="e">
        <f t="shared" si="16"/>
        <v>#N/A</v>
      </c>
      <c r="K64" s="259" t="e">
        <f t="shared" si="17"/>
        <v>#N/A</v>
      </c>
      <c r="L64" s="259" t="e">
        <f t="shared" si="18"/>
        <v>#N/A</v>
      </c>
      <c r="M64" s="255" t="e">
        <f t="shared" si="20"/>
        <v>#N/A</v>
      </c>
      <c r="N64" s="254" t="e">
        <f t="shared" si="21"/>
        <v>#N/A</v>
      </c>
      <c r="O64" s="254" t="e">
        <f t="shared" si="22"/>
        <v>#N/A</v>
      </c>
      <c r="P64" s="254" t="e">
        <f t="shared" si="23"/>
        <v>#N/A</v>
      </c>
      <c r="Q64" s="258">
        <f t="shared" ref="Q64:Q71" si="24">$E$54*C64</f>
        <v>0</v>
      </c>
    </row>
    <row r="65" spans="1:17">
      <c r="A65" s="204"/>
      <c r="B65" s="204"/>
      <c r="C65" s="34">
        <f>'Non Comm Clothes Washer'!C16</f>
        <v>0</v>
      </c>
      <c r="D65" s="271">
        <f>'Non Comm Clothes Washer'!D16</f>
        <v>0</v>
      </c>
      <c r="E65" s="265">
        <f>'Non Comm Clothes Washer'!E16</f>
        <v>0</v>
      </c>
      <c r="F65" s="265">
        <f>'Non Comm Clothes Washer'!F16</f>
        <v>0</v>
      </c>
      <c r="G65" s="255">
        <f>'Non Comm Clothes Washer'!G16</f>
        <v>0</v>
      </c>
      <c r="H65" s="265">
        <f>'Non Comm Clothes Washer'!H16</f>
        <v>0</v>
      </c>
      <c r="I65" s="266" t="b">
        <f t="shared" si="19"/>
        <v>0</v>
      </c>
      <c r="J65" s="259" t="e">
        <f t="shared" si="16"/>
        <v>#N/A</v>
      </c>
      <c r="K65" s="259" t="e">
        <f t="shared" si="17"/>
        <v>#N/A</v>
      </c>
      <c r="L65" s="259" t="e">
        <f t="shared" si="18"/>
        <v>#N/A</v>
      </c>
      <c r="M65" s="255" t="e">
        <f t="shared" si="20"/>
        <v>#N/A</v>
      </c>
      <c r="N65" s="254" t="e">
        <f t="shared" si="21"/>
        <v>#N/A</v>
      </c>
      <c r="O65" s="254" t="e">
        <f t="shared" si="22"/>
        <v>#N/A</v>
      </c>
      <c r="P65" s="254" t="e">
        <f t="shared" si="23"/>
        <v>#N/A</v>
      </c>
      <c r="Q65" s="258">
        <f t="shared" si="24"/>
        <v>0</v>
      </c>
    </row>
    <row r="66" spans="1:17">
      <c r="A66" s="204"/>
      <c r="B66" s="204"/>
      <c r="C66" s="34">
        <f>'Non Comm Clothes Washer'!C17</f>
        <v>0</v>
      </c>
      <c r="D66" s="271">
        <f>'Non Comm Clothes Washer'!D17</f>
        <v>0</v>
      </c>
      <c r="E66" s="265">
        <f>'Non Comm Clothes Washer'!E17</f>
        <v>0</v>
      </c>
      <c r="F66" s="265">
        <f>'Non Comm Clothes Washer'!F17</f>
        <v>0</v>
      </c>
      <c r="G66" s="255">
        <f>'Non Comm Clothes Washer'!G17</f>
        <v>0</v>
      </c>
      <c r="H66" s="265">
        <f>'Non Comm Clothes Washer'!H17</f>
        <v>0</v>
      </c>
      <c r="I66" s="266" t="b">
        <f t="shared" si="19"/>
        <v>0</v>
      </c>
      <c r="J66" s="259" t="e">
        <f t="shared" si="16"/>
        <v>#N/A</v>
      </c>
      <c r="K66" s="259" t="e">
        <f t="shared" si="17"/>
        <v>#N/A</v>
      </c>
      <c r="L66" s="259" t="e">
        <f t="shared" si="18"/>
        <v>#N/A</v>
      </c>
      <c r="M66" s="255" t="e">
        <f t="shared" si="20"/>
        <v>#N/A</v>
      </c>
      <c r="N66" s="254" t="e">
        <f t="shared" si="21"/>
        <v>#N/A</v>
      </c>
      <c r="O66" s="254" t="e">
        <f t="shared" si="22"/>
        <v>#N/A</v>
      </c>
      <c r="P66" s="254" t="e">
        <f t="shared" si="23"/>
        <v>#N/A</v>
      </c>
      <c r="Q66" s="258">
        <f t="shared" si="24"/>
        <v>0</v>
      </c>
    </row>
    <row r="67" spans="1:17">
      <c r="A67" s="204"/>
      <c r="B67" s="204"/>
      <c r="C67" s="34">
        <f>'Non Comm Clothes Washer'!C18</f>
        <v>0</v>
      </c>
      <c r="D67" s="271">
        <f>'Non Comm Clothes Washer'!D18</f>
        <v>0</v>
      </c>
      <c r="E67" s="265">
        <f>'Non Comm Clothes Washer'!E18</f>
        <v>0</v>
      </c>
      <c r="F67" s="265">
        <f>'Non Comm Clothes Washer'!F18</f>
        <v>0</v>
      </c>
      <c r="G67" s="255">
        <f>'Non Comm Clothes Washer'!G18</f>
        <v>0</v>
      </c>
      <c r="H67" s="265">
        <f>'Non Comm Clothes Washer'!H18</f>
        <v>0</v>
      </c>
      <c r="I67" s="266" t="b">
        <f t="shared" si="19"/>
        <v>0</v>
      </c>
      <c r="J67" s="259" t="e">
        <f t="shared" si="16"/>
        <v>#N/A</v>
      </c>
      <c r="K67" s="259" t="e">
        <f t="shared" si="17"/>
        <v>#N/A</v>
      </c>
      <c r="L67" s="259" t="e">
        <f t="shared" si="18"/>
        <v>#N/A</v>
      </c>
      <c r="M67" s="255" t="e">
        <f t="shared" si="20"/>
        <v>#N/A</v>
      </c>
      <c r="N67" s="254" t="e">
        <f t="shared" si="21"/>
        <v>#N/A</v>
      </c>
      <c r="O67" s="254" t="e">
        <f t="shared" si="22"/>
        <v>#N/A</v>
      </c>
      <c r="P67" s="254" t="e">
        <f t="shared" si="23"/>
        <v>#N/A</v>
      </c>
      <c r="Q67" s="258">
        <f t="shared" si="24"/>
        <v>0</v>
      </c>
    </row>
    <row r="68" spans="1:17">
      <c r="A68" s="204"/>
      <c r="B68" s="204"/>
      <c r="C68" s="34">
        <f>'Non Comm Clothes Washer'!C19</f>
        <v>0</v>
      </c>
      <c r="D68" s="271">
        <f>'Non Comm Clothes Washer'!D19</f>
        <v>0</v>
      </c>
      <c r="E68" s="265">
        <f>'Non Comm Clothes Washer'!E19</f>
        <v>0</v>
      </c>
      <c r="F68" s="265">
        <f>'Non Comm Clothes Washer'!F19</f>
        <v>0</v>
      </c>
      <c r="G68" s="255">
        <f>'Non Comm Clothes Washer'!G19</f>
        <v>0</v>
      </c>
      <c r="H68" s="265">
        <f>'Non Comm Clothes Washer'!H19</f>
        <v>0</v>
      </c>
      <c r="I68" s="266" t="b">
        <f t="shared" si="19"/>
        <v>0</v>
      </c>
      <c r="J68" s="259" t="e">
        <f t="shared" si="16"/>
        <v>#N/A</v>
      </c>
      <c r="K68" s="259" t="e">
        <f t="shared" si="17"/>
        <v>#N/A</v>
      </c>
      <c r="L68" s="259" t="e">
        <f t="shared" si="18"/>
        <v>#N/A</v>
      </c>
      <c r="M68" s="255" t="e">
        <f t="shared" si="20"/>
        <v>#N/A</v>
      </c>
      <c r="N68" s="254" t="e">
        <f t="shared" si="21"/>
        <v>#N/A</v>
      </c>
      <c r="O68" s="254" t="e">
        <f t="shared" si="22"/>
        <v>#N/A</v>
      </c>
      <c r="P68" s="254" t="e">
        <f t="shared" si="23"/>
        <v>#N/A</v>
      </c>
      <c r="Q68" s="258">
        <f t="shared" si="24"/>
        <v>0</v>
      </c>
    </row>
    <row r="69" spans="1:17">
      <c r="A69" s="204"/>
      <c r="B69" s="204"/>
      <c r="C69" s="34">
        <f>'Non Comm Clothes Washer'!C20</f>
        <v>0</v>
      </c>
      <c r="D69" s="271">
        <f>'Non Comm Clothes Washer'!D20</f>
        <v>0</v>
      </c>
      <c r="E69" s="265">
        <f>'Non Comm Clothes Washer'!E20</f>
        <v>0</v>
      </c>
      <c r="F69" s="265">
        <f>'Non Comm Clothes Washer'!F20</f>
        <v>0</v>
      </c>
      <c r="G69" s="255">
        <f>'Non Comm Clothes Washer'!G20</f>
        <v>0</v>
      </c>
      <c r="H69" s="265">
        <f>'Non Comm Clothes Washer'!H20</f>
        <v>0</v>
      </c>
      <c r="I69" s="266" t="b">
        <f t="shared" si="19"/>
        <v>0</v>
      </c>
      <c r="J69" s="259" t="e">
        <f t="shared" si="16"/>
        <v>#N/A</v>
      </c>
      <c r="K69" s="259" t="e">
        <f t="shared" si="17"/>
        <v>#N/A</v>
      </c>
      <c r="L69" s="259" t="e">
        <f t="shared" si="18"/>
        <v>#N/A</v>
      </c>
      <c r="M69" s="255" t="e">
        <f t="shared" si="20"/>
        <v>#N/A</v>
      </c>
      <c r="N69" s="254" t="e">
        <f t="shared" si="21"/>
        <v>#N/A</v>
      </c>
      <c r="O69" s="254" t="e">
        <f t="shared" si="22"/>
        <v>#N/A</v>
      </c>
      <c r="P69" s="254" t="e">
        <f t="shared" si="23"/>
        <v>#N/A</v>
      </c>
      <c r="Q69" s="258">
        <f t="shared" si="24"/>
        <v>0</v>
      </c>
    </row>
    <row r="70" spans="1:17">
      <c r="A70" s="204"/>
      <c r="B70" s="204"/>
      <c r="C70" s="34">
        <f>'Non Comm Clothes Washer'!C21</f>
        <v>0</v>
      </c>
      <c r="D70" s="271">
        <f>'Non Comm Clothes Washer'!D21</f>
        <v>0</v>
      </c>
      <c r="E70" s="265">
        <f>'Non Comm Clothes Washer'!E21</f>
        <v>0</v>
      </c>
      <c r="F70" s="265">
        <f>'Non Comm Clothes Washer'!F21</f>
        <v>0</v>
      </c>
      <c r="G70" s="255">
        <f>'Non Comm Clothes Washer'!G21</f>
        <v>0</v>
      </c>
      <c r="H70" s="265">
        <f>'Non Comm Clothes Washer'!H21</f>
        <v>0</v>
      </c>
      <c r="I70" s="266" t="b">
        <f t="shared" si="19"/>
        <v>0</v>
      </c>
      <c r="J70" s="259" t="e">
        <f t="shared" si="16"/>
        <v>#N/A</v>
      </c>
      <c r="K70" s="259" t="e">
        <f t="shared" si="17"/>
        <v>#N/A</v>
      </c>
      <c r="L70" s="259" t="e">
        <f t="shared" si="18"/>
        <v>#N/A</v>
      </c>
      <c r="M70" s="255" t="e">
        <f t="shared" si="20"/>
        <v>#N/A</v>
      </c>
      <c r="N70" s="254" t="e">
        <f t="shared" si="21"/>
        <v>#N/A</v>
      </c>
      <c r="O70" s="254" t="e">
        <f t="shared" si="22"/>
        <v>#N/A</v>
      </c>
      <c r="P70" s="254" t="e">
        <f t="shared" si="23"/>
        <v>#N/A</v>
      </c>
      <c r="Q70" s="258">
        <f t="shared" si="24"/>
        <v>0</v>
      </c>
    </row>
    <row r="71" spans="1:17">
      <c r="A71" s="204"/>
      <c r="B71" s="204"/>
      <c r="C71" s="34">
        <f>'Non Comm Clothes Washer'!C22</f>
        <v>0</v>
      </c>
      <c r="D71" s="271">
        <f>'Non Comm Clothes Washer'!D22</f>
        <v>0</v>
      </c>
      <c r="E71" s="265">
        <f>'Non Comm Clothes Washer'!E22</f>
        <v>0</v>
      </c>
      <c r="F71" s="265">
        <f>'Non Comm Clothes Washer'!F22</f>
        <v>0</v>
      </c>
      <c r="G71" s="255">
        <f>'Non Comm Clothes Washer'!G22</f>
        <v>0</v>
      </c>
      <c r="H71" s="265">
        <f>'Non Comm Clothes Washer'!H22</f>
        <v>0</v>
      </c>
      <c r="I71" s="266" t="b">
        <f t="shared" si="19"/>
        <v>0</v>
      </c>
      <c r="J71" s="259" t="e">
        <f t="shared" si="16"/>
        <v>#N/A</v>
      </c>
      <c r="K71" s="259" t="e">
        <f t="shared" si="17"/>
        <v>#N/A</v>
      </c>
      <c r="L71" s="259" t="e">
        <f t="shared" si="18"/>
        <v>#N/A</v>
      </c>
      <c r="M71" s="255" t="e">
        <f t="shared" si="20"/>
        <v>#N/A</v>
      </c>
      <c r="N71" s="254" t="e">
        <f t="shared" si="21"/>
        <v>#N/A</v>
      </c>
      <c r="O71" s="254" t="e">
        <f t="shared" si="22"/>
        <v>#N/A</v>
      </c>
      <c r="P71" s="254" t="e">
        <f t="shared" si="23"/>
        <v>#N/A</v>
      </c>
      <c r="Q71" s="258">
        <f t="shared" si="24"/>
        <v>0</v>
      </c>
    </row>
    <row r="72" spans="1:17">
      <c r="A72" s="204"/>
      <c r="B72" s="204"/>
      <c r="C72" s="204"/>
      <c r="D72" s="204"/>
      <c r="E72" s="204"/>
      <c r="F72" s="204"/>
      <c r="G72" s="204"/>
      <c r="H72" s="204"/>
      <c r="I72" s="204"/>
      <c r="J72" s="204"/>
      <c r="K72" s="204"/>
      <c r="L72" s="204"/>
      <c r="M72" s="204"/>
      <c r="N72" s="204"/>
      <c r="O72" s="204"/>
      <c r="P72" s="204"/>
    </row>
    <row r="73" spans="1:17">
      <c r="A73" s="204"/>
      <c r="B73" s="204"/>
      <c r="C73" s="204"/>
      <c r="D73" s="204"/>
      <c r="E73" s="204"/>
      <c r="F73" s="204"/>
      <c r="G73" s="204"/>
      <c r="H73" s="204"/>
      <c r="I73" s="204"/>
      <c r="J73" s="204"/>
      <c r="K73" s="204"/>
      <c r="L73" s="204"/>
      <c r="M73" s="204"/>
      <c r="N73" s="204"/>
      <c r="O73" s="204"/>
      <c r="P73" s="204"/>
    </row>
    <row r="74" spans="1:17">
      <c r="A74" s="204"/>
      <c r="B74" s="204"/>
      <c r="C74" s="204"/>
      <c r="D74" s="204"/>
      <c r="E74" s="204"/>
      <c r="F74" s="204"/>
      <c r="G74" s="204"/>
      <c r="H74" s="204"/>
      <c r="I74" s="204"/>
      <c r="J74" s="204"/>
      <c r="K74" s="204"/>
      <c r="L74" s="204"/>
      <c r="M74" s="18"/>
      <c r="N74" s="18"/>
      <c r="O74" s="204"/>
      <c r="P74" s="204"/>
    </row>
    <row r="75" spans="1:17" ht="33.75">
      <c r="A75" s="18"/>
      <c r="B75" s="18"/>
      <c r="C75" s="55" t="s">
        <v>65</v>
      </c>
      <c r="D75" s="18"/>
      <c r="E75" s="18"/>
      <c r="F75" s="18"/>
      <c r="G75" s="18"/>
      <c r="H75" s="18"/>
      <c r="I75" s="18"/>
      <c r="J75" s="18"/>
      <c r="K75" s="18"/>
      <c r="L75" s="18"/>
      <c r="M75" s="18"/>
      <c r="N75" s="18"/>
      <c r="O75" s="18"/>
      <c r="P75" s="18"/>
    </row>
    <row r="76" spans="1:17" ht="15" thickBot="1">
      <c r="A76" s="18"/>
      <c r="B76" s="18"/>
      <c r="C76" s="18"/>
      <c r="D76" s="18"/>
      <c r="E76" s="18"/>
      <c r="F76" s="18"/>
      <c r="G76" s="18"/>
      <c r="H76" s="18"/>
      <c r="I76" s="18"/>
      <c r="J76" s="18"/>
      <c r="K76" s="18"/>
      <c r="L76" s="18"/>
      <c r="M76" s="18"/>
      <c r="N76" s="18"/>
      <c r="O76" s="18"/>
      <c r="P76" s="18"/>
    </row>
    <row r="77" spans="1:17" ht="24">
      <c r="A77" s="18"/>
      <c r="B77" s="18"/>
      <c r="C77" s="20" t="s">
        <v>35</v>
      </c>
      <c r="D77" s="31" t="s">
        <v>60</v>
      </c>
      <c r="E77" s="31" t="s">
        <v>16</v>
      </c>
      <c r="F77" s="32" t="s">
        <v>70</v>
      </c>
      <c r="G77" s="18"/>
      <c r="H77" s="20" t="s">
        <v>20</v>
      </c>
      <c r="I77" s="33">
        <v>75</v>
      </c>
      <c r="J77" s="18"/>
      <c r="K77" s="18"/>
      <c r="L77" s="18"/>
      <c r="M77" s="18"/>
      <c r="N77" s="18"/>
      <c r="O77" s="18"/>
      <c r="P77" s="18"/>
      <c r="Q77" s="18"/>
    </row>
    <row r="78" spans="1:17">
      <c r="A78" s="18"/>
      <c r="B78" s="18"/>
      <c r="C78" s="34" t="s">
        <v>36</v>
      </c>
      <c r="D78" s="35">
        <v>176.3</v>
      </c>
      <c r="E78" s="35">
        <v>1.7999999999999999E-2</v>
      </c>
      <c r="F78" s="73">
        <v>0</v>
      </c>
      <c r="G78" s="18"/>
      <c r="H78" s="37" t="s">
        <v>42</v>
      </c>
      <c r="I78" s="38">
        <v>14</v>
      </c>
      <c r="J78" s="18"/>
      <c r="K78" s="18"/>
      <c r="L78" s="18"/>
      <c r="M78" s="18"/>
      <c r="N78" s="18"/>
      <c r="O78" s="18"/>
      <c r="P78" s="18"/>
      <c r="Q78" s="18"/>
    </row>
    <row r="79" spans="1:17" ht="24.75" thickBot="1">
      <c r="A79" s="18"/>
      <c r="B79" s="18"/>
      <c r="C79" s="34" t="s">
        <v>37</v>
      </c>
      <c r="D79" s="35">
        <v>64.400000000000006</v>
      </c>
      <c r="E79" s="35">
        <v>6.0000000000000001E-3</v>
      </c>
      <c r="F79" s="73">
        <v>0</v>
      </c>
      <c r="G79" s="18"/>
      <c r="H79" s="39" t="s">
        <v>61</v>
      </c>
      <c r="I79" s="40">
        <v>50</v>
      </c>
      <c r="J79" s="18"/>
      <c r="K79" s="18"/>
      <c r="L79" s="18"/>
      <c r="M79" s="18"/>
      <c r="N79" s="18"/>
      <c r="O79" s="18"/>
      <c r="P79" s="18"/>
      <c r="Q79" s="18"/>
    </row>
    <row r="80" spans="1:17">
      <c r="A80" s="18"/>
      <c r="B80" s="18"/>
      <c r="C80" s="34" t="s">
        <v>38</v>
      </c>
      <c r="D80" s="35">
        <v>71.3</v>
      </c>
      <c r="E80" s="35">
        <v>7.0000000000000001E-3</v>
      </c>
      <c r="F80" s="73">
        <v>0</v>
      </c>
      <c r="G80" s="18"/>
      <c r="H80" s="18"/>
      <c r="I80" s="18"/>
      <c r="J80" s="18"/>
      <c r="K80" s="18"/>
      <c r="L80" s="18"/>
      <c r="M80" s="18"/>
      <c r="N80" s="18"/>
      <c r="O80" s="18"/>
      <c r="P80" s="18"/>
      <c r="Q80" s="18"/>
    </row>
    <row r="81" spans="1:17">
      <c r="A81" s="18"/>
      <c r="B81" s="18"/>
      <c r="C81" s="34" t="s">
        <v>39</v>
      </c>
      <c r="D81" s="35">
        <v>89.9</v>
      </c>
      <c r="E81" s="35">
        <v>8.9999999999999993E-3</v>
      </c>
      <c r="F81" s="73">
        <v>0</v>
      </c>
      <c r="G81" s="18"/>
      <c r="H81" s="18"/>
      <c r="I81" s="18"/>
      <c r="J81" s="18"/>
      <c r="K81" s="18"/>
      <c r="L81" s="18"/>
      <c r="M81" s="18"/>
      <c r="N81" s="18"/>
      <c r="O81" s="18"/>
      <c r="P81" s="18"/>
      <c r="Q81" s="18"/>
    </row>
    <row r="82" spans="1:17">
      <c r="A82" s="18"/>
      <c r="B82" s="18"/>
      <c r="C82" s="34" t="s">
        <v>40</v>
      </c>
      <c r="D82" s="35">
        <v>27.2</v>
      </c>
      <c r="E82" s="35">
        <v>3.0000000000000001E-3</v>
      </c>
      <c r="F82" s="73">
        <v>0.49</v>
      </c>
      <c r="G82" s="18"/>
      <c r="H82" s="18"/>
      <c r="I82" s="18"/>
      <c r="J82" s="18"/>
      <c r="K82" s="18"/>
      <c r="L82" s="18"/>
      <c r="M82" s="18"/>
      <c r="N82" s="18"/>
      <c r="O82" s="18"/>
      <c r="P82" s="18"/>
      <c r="Q82" s="18"/>
    </row>
    <row r="83" spans="1:17" ht="15" thickBot="1">
      <c r="A83" s="18"/>
      <c r="B83" s="18"/>
      <c r="C83" s="41" t="s">
        <v>41</v>
      </c>
      <c r="D83" s="42">
        <v>176.3</v>
      </c>
      <c r="E83" s="42">
        <v>1.7999999999999999E-2</v>
      </c>
      <c r="F83" s="74">
        <v>0</v>
      </c>
      <c r="G83" s="18"/>
      <c r="H83" s="18"/>
      <c r="I83" s="18"/>
      <c r="J83" s="18"/>
      <c r="K83" s="18"/>
      <c r="L83" s="18"/>
      <c r="M83" s="18"/>
      <c r="N83" s="18"/>
      <c r="O83" s="18"/>
      <c r="P83" s="18"/>
      <c r="Q83" s="18"/>
    </row>
    <row r="84" spans="1:17">
      <c r="A84" s="18"/>
      <c r="B84" s="18"/>
      <c r="C84" s="18"/>
      <c r="D84" s="18"/>
      <c r="E84" s="18"/>
      <c r="F84" s="18"/>
      <c r="G84" s="18"/>
      <c r="H84" s="18"/>
      <c r="I84" s="18"/>
      <c r="J84" s="18"/>
      <c r="K84" s="18"/>
      <c r="L84" s="18"/>
      <c r="M84" s="18"/>
      <c r="N84" s="18"/>
      <c r="O84" s="18"/>
      <c r="P84" s="18"/>
    </row>
    <row r="85" spans="1:17">
      <c r="A85" s="18"/>
      <c r="B85" s="18"/>
      <c r="C85" s="18"/>
      <c r="D85" s="18"/>
      <c r="E85" s="18"/>
      <c r="F85" s="18"/>
      <c r="G85" s="18"/>
      <c r="H85" s="18"/>
      <c r="I85" s="18"/>
      <c r="J85" s="18"/>
      <c r="K85" s="18"/>
      <c r="L85" s="18"/>
      <c r="M85" s="18"/>
      <c r="N85" s="18"/>
      <c r="O85" s="18"/>
      <c r="P85" s="18"/>
    </row>
    <row r="86" spans="1:17">
      <c r="A86" s="18"/>
      <c r="B86" s="18"/>
      <c r="C86" s="18"/>
      <c r="D86" s="18"/>
      <c r="E86" s="18"/>
      <c r="F86" s="18"/>
      <c r="G86" s="18"/>
      <c r="H86" s="18"/>
      <c r="I86" s="18"/>
      <c r="J86" s="18"/>
      <c r="K86" s="18"/>
      <c r="L86" s="18"/>
      <c r="M86" s="18"/>
      <c r="N86" s="18"/>
      <c r="O86" s="18"/>
      <c r="P86" s="18"/>
    </row>
    <row r="87" spans="1:17" ht="65.099999999999994" customHeight="1">
      <c r="A87" s="18"/>
      <c r="B87" s="18"/>
      <c r="C87" s="389" t="s">
        <v>66</v>
      </c>
      <c r="D87" s="389"/>
      <c r="F87" s="18"/>
      <c r="G87" s="18"/>
      <c r="H87" s="18"/>
      <c r="I87" s="18"/>
      <c r="J87" s="18"/>
      <c r="K87" s="18"/>
      <c r="L87" s="18"/>
      <c r="M87" s="18"/>
      <c r="N87" s="18"/>
      <c r="O87" s="18"/>
      <c r="P87" s="18"/>
    </row>
    <row r="88" spans="1:17" ht="16.5" customHeight="1" thickBot="1">
      <c r="A88" s="18"/>
      <c r="B88" s="18"/>
      <c r="C88" s="55"/>
      <c r="D88" s="56"/>
      <c r="E88" s="59"/>
      <c r="F88" s="18"/>
      <c r="G88" s="18"/>
      <c r="H88" s="18"/>
      <c r="I88" s="18"/>
      <c r="J88" s="18"/>
      <c r="K88" s="18"/>
      <c r="L88" s="18"/>
      <c r="M88" s="18"/>
      <c r="N88" s="18"/>
      <c r="O88" s="18"/>
      <c r="P88" s="18"/>
    </row>
    <row r="89" spans="1:17" ht="16.5" customHeight="1">
      <c r="A89" s="18"/>
      <c r="B89" s="18"/>
      <c r="C89" s="20" t="s">
        <v>42</v>
      </c>
      <c r="D89" s="44">
        <v>12</v>
      </c>
      <c r="E89" s="17"/>
      <c r="F89" s="18"/>
      <c r="G89" s="18"/>
      <c r="H89" s="18"/>
      <c r="I89" s="18"/>
      <c r="J89" s="18"/>
      <c r="K89" s="18"/>
      <c r="L89" s="18"/>
      <c r="M89" s="18"/>
      <c r="N89" s="18"/>
      <c r="O89" s="18"/>
      <c r="P89" s="18"/>
    </row>
    <row r="90" spans="1:17" ht="15" thickBot="1">
      <c r="A90" s="18"/>
      <c r="B90" s="18"/>
      <c r="C90" s="39" t="s">
        <v>61</v>
      </c>
      <c r="D90" s="40">
        <v>100</v>
      </c>
      <c r="F90" s="18"/>
      <c r="G90" s="18"/>
      <c r="H90" s="18"/>
      <c r="I90" s="18"/>
      <c r="J90" s="18"/>
      <c r="K90" s="18"/>
      <c r="L90" s="18"/>
      <c r="M90" s="18"/>
      <c r="N90" s="18"/>
      <c r="O90" s="18"/>
      <c r="P90" s="18"/>
    </row>
    <row r="91" spans="1:17" ht="15" thickBot="1">
      <c r="A91" s="18"/>
      <c r="B91" s="18"/>
      <c r="C91" s="19"/>
      <c r="D91" s="18"/>
      <c r="E91" s="18"/>
      <c r="F91" s="18"/>
      <c r="G91" s="18"/>
      <c r="H91" s="18"/>
      <c r="I91" s="18"/>
      <c r="J91" s="18"/>
      <c r="K91" s="18"/>
      <c r="L91" s="18"/>
      <c r="M91" s="18"/>
      <c r="O91" s="18"/>
      <c r="P91" s="18"/>
    </row>
    <row r="92" spans="1:17">
      <c r="A92" s="18"/>
      <c r="B92" s="18"/>
      <c r="C92" s="379" t="s">
        <v>43</v>
      </c>
      <c r="D92" s="394" t="s">
        <v>1</v>
      </c>
      <c r="E92" s="395"/>
      <c r="F92" s="396"/>
      <c r="G92" s="394" t="s">
        <v>0</v>
      </c>
      <c r="H92" s="395"/>
      <c r="I92" s="396"/>
      <c r="J92" s="18"/>
      <c r="K92" s="18"/>
      <c r="L92" s="18"/>
      <c r="M92" s="18"/>
    </row>
    <row r="93" spans="1:17">
      <c r="A93" s="18"/>
      <c r="B93" s="18"/>
      <c r="C93" s="380"/>
      <c r="D93" s="45" t="s">
        <v>44</v>
      </c>
      <c r="E93" s="29" t="s">
        <v>45</v>
      </c>
      <c r="F93" s="30" t="s">
        <v>46</v>
      </c>
      <c r="G93" s="45" t="s">
        <v>44</v>
      </c>
      <c r="H93" s="29" t="s">
        <v>45</v>
      </c>
      <c r="I93" s="30" t="s">
        <v>46</v>
      </c>
      <c r="J93" s="18"/>
      <c r="K93" s="18"/>
      <c r="L93" s="18"/>
      <c r="M93" s="18"/>
    </row>
    <row r="94" spans="1:17" ht="24">
      <c r="A94" s="18"/>
      <c r="B94" s="18"/>
      <c r="C94" s="46" t="s">
        <v>47</v>
      </c>
      <c r="D94" s="34">
        <v>36.9</v>
      </c>
      <c r="E94" s="35">
        <v>55.3</v>
      </c>
      <c r="F94" s="36">
        <v>73.8</v>
      </c>
      <c r="G94" s="34">
        <v>6.0000000000000001E-3</v>
      </c>
      <c r="H94" s="35">
        <v>8.9999999999999993E-3</v>
      </c>
      <c r="I94" s="36">
        <v>1.2E-2</v>
      </c>
      <c r="J94" s="18"/>
      <c r="K94" s="18"/>
      <c r="L94" s="18"/>
      <c r="M94" s="18"/>
    </row>
    <row r="95" spans="1:17">
      <c r="A95" s="18"/>
      <c r="B95" s="18"/>
      <c r="C95" s="46" t="s">
        <v>48</v>
      </c>
      <c r="D95" s="34">
        <v>43.1</v>
      </c>
      <c r="E95" s="35">
        <v>64.7</v>
      </c>
      <c r="F95" s="36">
        <v>86.2</v>
      </c>
      <c r="G95" s="34">
        <v>7.0000000000000001E-3</v>
      </c>
      <c r="H95" s="35">
        <v>0.01</v>
      </c>
      <c r="I95" s="36">
        <v>1.4E-2</v>
      </c>
      <c r="J95" s="18"/>
      <c r="K95" s="18"/>
      <c r="L95" s="18"/>
      <c r="M95" s="18"/>
    </row>
    <row r="96" spans="1:17" ht="46.5" customHeight="1">
      <c r="A96" s="18"/>
      <c r="B96" s="18"/>
      <c r="C96" s="46" t="s">
        <v>49</v>
      </c>
      <c r="D96" s="34">
        <v>44.2</v>
      </c>
      <c r="E96" s="35">
        <v>66.3</v>
      </c>
      <c r="F96" s="36">
        <v>88.4</v>
      </c>
      <c r="G96" s="34">
        <v>7.0000000000000001E-3</v>
      </c>
      <c r="H96" s="35">
        <v>1.0999999999999999E-2</v>
      </c>
      <c r="I96" s="36">
        <v>1.4E-2</v>
      </c>
      <c r="J96" s="18"/>
      <c r="K96" s="18"/>
      <c r="L96" s="18"/>
      <c r="M96" s="18"/>
    </row>
    <row r="97" spans="1:16" ht="36.6" customHeight="1">
      <c r="A97" s="18"/>
      <c r="B97" s="18"/>
      <c r="C97" s="46" t="s">
        <v>50</v>
      </c>
      <c r="D97" s="34">
        <v>51.7</v>
      </c>
      <c r="E97" s="35">
        <v>77.599999999999994</v>
      </c>
      <c r="F97" s="36">
        <v>103.5</v>
      </c>
      <c r="G97" s="34">
        <v>8.0000000000000002E-3</v>
      </c>
      <c r="H97" s="35">
        <v>1.2999999999999999E-2</v>
      </c>
      <c r="I97" s="36">
        <v>1.7000000000000001E-2</v>
      </c>
      <c r="J97" s="18"/>
      <c r="K97" s="18"/>
      <c r="L97" s="18"/>
      <c r="M97" s="18"/>
    </row>
    <row r="98" spans="1:16" ht="32.1" customHeight="1">
      <c r="A98" s="18"/>
      <c r="B98" s="18"/>
      <c r="C98" s="46" t="s">
        <v>51</v>
      </c>
      <c r="D98" s="34">
        <v>54.5</v>
      </c>
      <c r="E98" s="35">
        <v>81.8</v>
      </c>
      <c r="F98" s="36">
        <v>109.1</v>
      </c>
      <c r="G98" s="34">
        <v>8.9999999999999993E-3</v>
      </c>
      <c r="H98" s="35">
        <v>1.2999999999999999E-2</v>
      </c>
      <c r="I98" s="36">
        <v>1.7999999999999999E-2</v>
      </c>
      <c r="J98" s="18"/>
      <c r="K98" s="18"/>
      <c r="L98" s="18"/>
      <c r="M98" s="18"/>
    </row>
    <row r="99" spans="1:16" ht="30.95" customHeight="1">
      <c r="A99" s="18"/>
      <c r="B99" s="18"/>
      <c r="C99" s="46" t="s">
        <v>52</v>
      </c>
      <c r="D99" s="34">
        <v>60.2</v>
      </c>
      <c r="E99" s="35">
        <v>90.3</v>
      </c>
      <c r="F99" s="36">
        <v>120.4</v>
      </c>
      <c r="G99" s="34">
        <v>0.01</v>
      </c>
      <c r="H99" s="35">
        <v>1.4999999999999999E-2</v>
      </c>
      <c r="I99" s="36">
        <v>1.9E-2</v>
      </c>
      <c r="J99" s="18"/>
      <c r="K99" s="18"/>
      <c r="L99" s="18"/>
      <c r="M99" s="18"/>
    </row>
    <row r="100" spans="1:16" ht="36" customHeight="1">
      <c r="A100" s="18"/>
      <c r="B100" s="18"/>
      <c r="C100" s="46" t="s">
        <v>53</v>
      </c>
      <c r="D100" s="34">
        <v>65.3</v>
      </c>
      <c r="E100" s="35">
        <v>98</v>
      </c>
      <c r="F100" s="36">
        <v>130.6</v>
      </c>
      <c r="G100" s="34">
        <v>1.0999999999999999E-2</v>
      </c>
      <c r="H100" s="35">
        <v>1.6E-2</v>
      </c>
      <c r="I100" s="36">
        <v>2.1000000000000001E-2</v>
      </c>
      <c r="J100" s="18"/>
      <c r="K100" s="18"/>
      <c r="L100" s="18"/>
      <c r="M100" s="18"/>
    </row>
    <row r="101" spans="1:16" ht="15" thickBot="1">
      <c r="A101" s="18"/>
      <c r="B101" s="18"/>
      <c r="C101" s="47" t="s">
        <v>33</v>
      </c>
      <c r="D101" s="41">
        <v>51.1</v>
      </c>
      <c r="E101" s="42">
        <v>76.7</v>
      </c>
      <c r="F101" s="43">
        <v>102.2</v>
      </c>
      <c r="G101" s="41">
        <v>8.0000000000000002E-3</v>
      </c>
      <c r="H101" s="42">
        <v>1.2E-2</v>
      </c>
      <c r="I101" s="43">
        <v>1.6E-2</v>
      </c>
      <c r="J101" s="18"/>
      <c r="K101" s="18"/>
      <c r="L101" s="18"/>
      <c r="M101" s="18"/>
      <c r="N101" s="18"/>
    </row>
    <row r="102" spans="1:16">
      <c r="A102" s="18"/>
      <c r="B102" s="18"/>
      <c r="C102" s="18"/>
      <c r="D102" s="18"/>
      <c r="E102" s="18"/>
      <c r="F102" s="18"/>
      <c r="G102" s="18"/>
      <c r="H102" s="18"/>
      <c r="I102" s="18"/>
      <c r="J102" s="18"/>
      <c r="K102" s="18"/>
      <c r="L102" s="18"/>
      <c r="M102" s="18"/>
      <c r="N102" s="18"/>
      <c r="O102" s="18"/>
      <c r="P102" s="18"/>
    </row>
    <row r="103" spans="1:16">
      <c r="A103" s="18"/>
      <c r="B103" s="18"/>
      <c r="C103" s="18"/>
      <c r="D103" s="18"/>
      <c r="E103" s="18"/>
      <c r="F103" s="18"/>
      <c r="G103" s="18"/>
      <c r="H103" s="18"/>
      <c r="I103" s="18"/>
      <c r="J103" s="18"/>
      <c r="K103" s="18"/>
      <c r="L103" s="18"/>
      <c r="M103" s="18"/>
      <c r="N103" s="18"/>
      <c r="O103" s="18"/>
      <c r="P103" s="18"/>
    </row>
    <row r="104" spans="1:16">
      <c r="A104" s="18"/>
      <c r="B104" s="18"/>
      <c r="C104" s="18"/>
      <c r="D104" s="18"/>
      <c r="E104" s="18"/>
      <c r="F104" s="18"/>
      <c r="G104" s="18"/>
      <c r="H104" s="18"/>
      <c r="I104" s="18"/>
      <c r="J104" s="18"/>
      <c r="K104" s="18"/>
      <c r="L104" s="18"/>
      <c r="M104" s="18"/>
      <c r="N104" s="18"/>
      <c r="O104" s="18"/>
      <c r="P104" s="18"/>
    </row>
    <row r="105" spans="1:16" ht="65.099999999999994" customHeight="1">
      <c r="A105" s="18"/>
      <c r="B105" s="18"/>
      <c r="C105" s="389" t="s">
        <v>54</v>
      </c>
      <c r="D105" s="389"/>
      <c r="F105" s="18"/>
      <c r="G105" s="18"/>
      <c r="H105" s="18"/>
      <c r="I105" s="18"/>
      <c r="J105" s="18"/>
      <c r="K105" s="18"/>
      <c r="L105" s="18"/>
      <c r="M105" s="18"/>
      <c r="N105" s="18"/>
      <c r="O105" s="18"/>
      <c r="P105" s="18"/>
    </row>
    <row r="106" spans="1:16" ht="18.95" customHeight="1" thickBot="1">
      <c r="A106" s="18"/>
      <c r="B106" s="18"/>
      <c r="C106" s="55"/>
      <c r="F106" s="18"/>
      <c r="G106" s="18"/>
      <c r="H106" s="18"/>
      <c r="I106" s="18"/>
      <c r="J106" s="18"/>
      <c r="K106" s="18"/>
      <c r="L106" s="18"/>
      <c r="M106" s="18"/>
      <c r="N106" s="18"/>
      <c r="O106" s="18"/>
      <c r="P106" s="18"/>
    </row>
    <row r="107" spans="1:16">
      <c r="A107" s="18"/>
      <c r="B107" s="18"/>
      <c r="C107" s="20" t="s">
        <v>42</v>
      </c>
      <c r="D107" s="58">
        <v>10</v>
      </c>
      <c r="F107" s="18"/>
      <c r="G107" s="18"/>
      <c r="H107" s="18"/>
      <c r="I107" s="18"/>
      <c r="J107" s="18"/>
      <c r="K107" s="18"/>
      <c r="L107" s="18"/>
      <c r="M107" s="18"/>
      <c r="N107" s="18"/>
      <c r="O107" s="18"/>
      <c r="P107" s="18"/>
    </row>
    <row r="108" spans="1:16" ht="15" thickBot="1">
      <c r="A108" s="18"/>
      <c r="B108" s="18"/>
      <c r="C108" s="39" t="s">
        <v>62</v>
      </c>
      <c r="D108" s="40">
        <v>1000</v>
      </c>
      <c r="F108" s="18"/>
      <c r="G108" s="18"/>
      <c r="H108" s="18"/>
      <c r="I108" s="18"/>
      <c r="J108" s="18"/>
      <c r="K108" s="18"/>
      <c r="L108" s="18"/>
      <c r="M108" s="18"/>
      <c r="N108" s="18"/>
      <c r="O108" s="18"/>
      <c r="P108" s="18"/>
    </row>
    <row r="109" spans="1:16" ht="8.25" customHeight="1" thickBot="1">
      <c r="A109" s="18"/>
      <c r="B109" s="18"/>
      <c r="C109" s="18"/>
      <c r="D109" s="18"/>
      <c r="E109" s="18"/>
      <c r="F109" s="18"/>
      <c r="G109" s="18"/>
      <c r="H109" s="18"/>
      <c r="I109" s="18"/>
      <c r="J109" s="18"/>
      <c r="K109" s="18"/>
      <c r="L109" s="18"/>
      <c r="M109" s="18"/>
      <c r="N109" s="18"/>
      <c r="O109" s="18"/>
      <c r="P109" s="18"/>
    </row>
    <row r="110" spans="1:16" ht="29.25" customHeight="1">
      <c r="A110" s="18"/>
      <c r="B110" s="18"/>
      <c r="C110" s="20" t="s">
        <v>12</v>
      </c>
      <c r="D110" s="21" t="s">
        <v>55</v>
      </c>
      <c r="E110" s="21" t="s">
        <v>56</v>
      </c>
      <c r="F110" s="18"/>
      <c r="G110" s="18"/>
      <c r="H110" s="18"/>
      <c r="I110" s="18"/>
      <c r="J110" s="18"/>
      <c r="K110" s="18"/>
      <c r="L110" s="18"/>
      <c r="M110" s="18"/>
      <c r="N110" s="18"/>
      <c r="O110" s="18"/>
    </row>
    <row r="111" spans="1:16">
      <c r="A111" s="18"/>
      <c r="B111" s="18"/>
      <c r="C111" s="23" t="s">
        <v>57</v>
      </c>
      <c r="D111" s="35">
        <v>1076.2</v>
      </c>
      <c r="E111" s="35">
        <v>0.12</v>
      </c>
      <c r="F111" s="18"/>
      <c r="G111" s="18"/>
      <c r="H111" s="18"/>
      <c r="I111" s="18"/>
      <c r="J111" s="18"/>
      <c r="K111" s="18"/>
      <c r="L111" s="18"/>
      <c r="M111" s="18"/>
      <c r="N111" s="18"/>
      <c r="O111" s="18"/>
    </row>
    <row r="112" spans="1:16" ht="15" thickBot="1">
      <c r="A112" s="18"/>
      <c r="B112" s="18"/>
      <c r="C112" s="26" t="s">
        <v>58</v>
      </c>
      <c r="D112" s="42">
        <v>3941.4</v>
      </c>
      <c r="E112" s="42">
        <v>1.03</v>
      </c>
      <c r="F112" s="18"/>
      <c r="G112" s="18"/>
      <c r="H112" s="18"/>
      <c r="I112" s="18"/>
      <c r="J112" s="18"/>
      <c r="K112" s="18"/>
      <c r="L112" s="18"/>
      <c r="M112" s="18"/>
      <c r="N112" s="18"/>
      <c r="O112" s="18"/>
    </row>
    <row r="113" spans="1:16">
      <c r="A113" s="18"/>
      <c r="B113" s="18"/>
      <c r="C113" s="18"/>
      <c r="D113" s="18"/>
      <c r="E113" s="18"/>
      <c r="F113" s="18"/>
      <c r="G113" s="18"/>
      <c r="H113" s="18"/>
      <c r="I113" s="18"/>
      <c r="J113" s="18"/>
      <c r="K113" s="18"/>
      <c r="L113" s="18"/>
      <c r="M113" s="18"/>
      <c r="N113" s="18"/>
      <c r="O113" s="18"/>
      <c r="P113" s="18"/>
    </row>
    <row r="114" spans="1:16">
      <c r="A114" s="18"/>
      <c r="B114" s="18"/>
      <c r="C114" s="18"/>
      <c r="D114" s="18"/>
      <c r="E114" s="18"/>
      <c r="F114" s="18"/>
      <c r="G114" s="18"/>
      <c r="H114" s="18"/>
      <c r="I114" s="18"/>
      <c r="J114" s="18"/>
      <c r="K114" s="18"/>
      <c r="L114" s="18"/>
      <c r="M114" s="18"/>
      <c r="N114" s="18"/>
      <c r="O114" s="18"/>
      <c r="P114" s="18"/>
    </row>
    <row r="115" spans="1:16">
      <c r="A115" s="18"/>
      <c r="B115" s="18"/>
      <c r="C115" s="18"/>
      <c r="F115" s="18"/>
      <c r="G115" s="18"/>
      <c r="H115" s="18"/>
      <c r="I115" s="18"/>
      <c r="J115" s="18"/>
      <c r="K115" s="18"/>
      <c r="L115" s="18"/>
      <c r="M115" s="18"/>
      <c r="N115" s="18"/>
      <c r="O115" s="18"/>
      <c r="P115" s="18"/>
    </row>
    <row r="116" spans="1:16">
      <c r="A116" s="18"/>
      <c r="B116" s="18"/>
      <c r="C116" s="18"/>
      <c r="F116" s="18"/>
      <c r="G116" s="18"/>
      <c r="H116" s="18"/>
      <c r="I116" s="18"/>
      <c r="J116" s="18"/>
      <c r="K116" s="18"/>
      <c r="L116" s="18"/>
      <c r="M116" s="18"/>
      <c r="N116" s="18"/>
      <c r="O116" s="18"/>
      <c r="P116" s="18"/>
    </row>
    <row r="117" spans="1:16" ht="33.75">
      <c r="A117" s="18"/>
      <c r="B117" s="18"/>
      <c r="C117" s="168" t="s">
        <v>127</v>
      </c>
      <c r="D117" s="170"/>
      <c r="E117" s="170"/>
      <c r="F117" s="170"/>
      <c r="G117" s="170"/>
      <c r="H117" s="170"/>
      <c r="I117" s="170"/>
      <c r="J117" s="18"/>
      <c r="K117" s="18"/>
      <c r="L117" s="18"/>
      <c r="M117" s="18"/>
      <c r="N117" s="18"/>
      <c r="O117" s="18"/>
      <c r="P117" s="18"/>
    </row>
    <row r="118" spans="1:16" ht="15" thickBot="1">
      <c r="A118" s="18"/>
      <c r="B118" s="18"/>
      <c r="C118" s="170"/>
      <c r="D118" s="170"/>
      <c r="E118" s="170"/>
      <c r="F118" s="170"/>
      <c r="G118" s="170"/>
      <c r="H118" s="170"/>
      <c r="I118" s="170"/>
      <c r="J118" s="18"/>
      <c r="K118" s="18"/>
      <c r="L118" s="18"/>
      <c r="M118" s="18"/>
      <c r="N118" s="18"/>
      <c r="O118" s="18"/>
      <c r="P118" s="18"/>
    </row>
    <row r="119" spans="1:16" ht="24">
      <c r="A119" s="18"/>
      <c r="B119" s="18"/>
      <c r="C119" s="20" t="s">
        <v>128</v>
      </c>
      <c r="D119" s="169" t="s">
        <v>60</v>
      </c>
      <c r="E119" s="169" t="s">
        <v>16</v>
      </c>
      <c r="F119" s="170"/>
      <c r="G119" s="37" t="s">
        <v>42</v>
      </c>
      <c r="H119" s="38">
        <v>12</v>
      </c>
      <c r="I119" s="18"/>
      <c r="J119" s="18"/>
      <c r="K119" s="18"/>
      <c r="L119" s="18"/>
      <c r="M119" s="18"/>
      <c r="N119" s="18"/>
      <c r="O119" s="18"/>
    </row>
    <row r="120" spans="1:16" ht="28.5" customHeight="1" thickBot="1">
      <c r="A120" s="18"/>
      <c r="B120" s="18"/>
      <c r="C120" s="34" t="s">
        <v>129</v>
      </c>
      <c r="D120" s="35" t="s">
        <v>63</v>
      </c>
      <c r="E120" s="35" t="s">
        <v>63</v>
      </c>
      <c r="F120" s="170"/>
      <c r="G120" s="39" t="s">
        <v>61</v>
      </c>
      <c r="H120" s="40">
        <v>25</v>
      </c>
      <c r="I120" s="18"/>
      <c r="J120" s="18"/>
      <c r="K120" s="18"/>
      <c r="L120" s="18"/>
      <c r="M120" s="18"/>
      <c r="N120" s="18"/>
      <c r="O120" s="18"/>
    </row>
    <row r="121" spans="1:16" ht="39" customHeight="1">
      <c r="A121" s="18"/>
      <c r="B121" s="18"/>
      <c r="C121" s="34" t="s">
        <v>33</v>
      </c>
      <c r="D121" s="35">
        <v>129</v>
      </c>
      <c r="E121" s="35">
        <v>2.5999999999999999E-2</v>
      </c>
      <c r="F121" s="170"/>
      <c r="G121" s="170"/>
      <c r="H121" s="170"/>
      <c r="I121" s="18"/>
      <c r="J121" s="18"/>
      <c r="K121" s="18"/>
      <c r="L121" s="18"/>
      <c r="M121" s="18"/>
      <c r="N121" s="18"/>
      <c r="O121" s="18"/>
    </row>
    <row r="122" spans="1:16" ht="15" thickBot="1">
      <c r="A122" s="18"/>
      <c r="B122" s="18"/>
      <c r="G122" s="170"/>
      <c r="H122" s="170"/>
      <c r="I122" s="170"/>
      <c r="J122" s="18"/>
      <c r="K122" s="18"/>
      <c r="L122" s="18"/>
      <c r="O122" s="18"/>
      <c r="P122" s="18"/>
    </row>
    <row r="123" spans="1:16" ht="33" customHeight="1">
      <c r="B123" s="20" t="s">
        <v>136</v>
      </c>
      <c r="C123" s="20" t="s">
        <v>128</v>
      </c>
      <c r="D123" s="172" t="s">
        <v>140</v>
      </c>
      <c r="E123" s="172" t="s">
        <v>141</v>
      </c>
      <c r="F123" s="21"/>
      <c r="G123" s="170"/>
      <c r="H123" s="170"/>
      <c r="I123" s="170"/>
    </row>
    <row r="124" spans="1:16">
      <c r="B124" s="173" t="s">
        <v>133</v>
      </c>
      <c r="C124" s="173" t="s">
        <v>137</v>
      </c>
      <c r="D124" s="35">
        <v>1.3</v>
      </c>
      <c r="E124" s="35">
        <v>1.57</v>
      </c>
      <c r="F124" s="174">
        <f>(1/(D124)-1/E124)</f>
        <v>0.13228809407153352</v>
      </c>
      <c r="G124" s="170"/>
      <c r="H124" s="170"/>
      <c r="I124" s="170"/>
    </row>
    <row r="125" spans="1:16">
      <c r="B125" s="34" t="s">
        <v>134</v>
      </c>
      <c r="C125" s="34" t="s">
        <v>138</v>
      </c>
      <c r="D125" s="35">
        <v>1.6</v>
      </c>
      <c r="E125" s="35">
        <v>1.8</v>
      </c>
      <c r="F125" s="174">
        <f t="shared" ref="F125:F127" si="25">(1/(D125)-1/E125)</f>
        <v>6.944444444444442E-2</v>
      </c>
      <c r="G125" s="170"/>
    </row>
    <row r="126" spans="1:16">
      <c r="B126" s="34" t="s">
        <v>135</v>
      </c>
      <c r="C126" s="34" t="s">
        <v>139</v>
      </c>
      <c r="D126" s="35">
        <v>2.8</v>
      </c>
      <c r="E126" s="35">
        <v>3.3</v>
      </c>
      <c r="F126" s="174">
        <f t="shared" si="25"/>
        <v>5.4112554112554112E-2</v>
      </c>
    </row>
    <row r="127" spans="1:16">
      <c r="B127" s="34" t="s">
        <v>33</v>
      </c>
      <c r="C127" s="34" t="s">
        <v>63</v>
      </c>
      <c r="D127" s="35">
        <v>2.02</v>
      </c>
      <c r="E127" s="35">
        <v>2.35</v>
      </c>
      <c r="F127" s="174">
        <f t="shared" si="25"/>
        <v>6.951759005687802E-2</v>
      </c>
    </row>
    <row r="132" spans="3:9" ht="33.75">
      <c r="C132" s="389" t="s">
        <v>150</v>
      </c>
      <c r="D132" s="389"/>
    </row>
    <row r="133" spans="3:9" ht="34.5" thickBot="1">
      <c r="C133" s="182"/>
    </row>
    <row r="134" spans="3:9">
      <c r="C134" s="20" t="s">
        <v>42</v>
      </c>
      <c r="D134" s="58">
        <v>10</v>
      </c>
    </row>
    <row r="135" spans="3:9" ht="15" thickBot="1">
      <c r="C135" s="39" t="s">
        <v>62</v>
      </c>
      <c r="D135" s="40">
        <v>50</v>
      </c>
    </row>
    <row r="136" spans="3:9" ht="15" thickBot="1">
      <c r="C136" s="185"/>
      <c r="D136" s="185"/>
      <c r="E136" s="185"/>
    </row>
    <row r="137" spans="3:9" ht="28.5" customHeight="1">
      <c r="C137" s="20" t="s">
        <v>12</v>
      </c>
      <c r="D137" s="21" t="s">
        <v>55</v>
      </c>
      <c r="E137" s="21" t="s">
        <v>56</v>
      </c>
    </row>
    <row r="138" spans="3:9" ht="24" customHeight="1">
      <c r="C138" s="23" t="s">
        <v>147</v>
      </c>
      <c r="D138" s="35">
        <v>47.5</v>
      </c>
      <c r="E138" s="35">
        <v>5.3200000000000001E-3</v>
      </c>
    </row>
    <row r="139" spans="3:9" ht="24" customHeight="1">
      <c r="C139" s="186" t="s">
        <v>148</v>
      </c>
      <c r="D139" s="187">
        <v>481.8</v>
      </c>
      <c r="E139" s="187">
        <v>5.3900000000000003E-2</v>
      </c>
    </row>
    <row r="140" spans="3:9" ht="15" thickBot="1">
      <c r="C140" s="26" t="s">
        <v>149</v>
      </c>
      <c r="D140" s="42">
        <v>733.7</v>
      </c>
      <c r="E140" s="42">
        <v>8.2100000000000006E-2</v>
      </c>
    </row>
    <row r="143" spans="3:9" ht="36" customHeight="1"/>
    <row r="144" spans="3:9" ht="33.75">
      <c r="C144" s="390" t="s">
        <v>185</v>
      </c>
      <c r="D144" s="390"/>
      <c r="F144" s="185"/>
      <c r="G144" s="185"/>
      <c r="H144" s="185"/>
      <c r="I144" s="185"/>
    </row>
    <row r="145" spans="3:9" ht="34.5" thickBot="1">
      <c r="C145" s="182"/>
      <c r="D145" s="56"/>
      <c r="E145" s="59"/>
      <c r="F145" s="185"/>
      <c r="G145" s="185"/>
      <c r="H145" s="185"/>
      <c r="I145" s="185"/>
    </row>
    <row r="146" spans="3:9">
      <c r="C146" s="20" t="s">
        <v>42</v>
      </c>
      <c r="D146" s="44">
        <v>11</v>
      </c>
      <c r="E146" s="17"/>
      <c r="F146" s="35" t="s">
        <v>261</v>
      </c>
      <c r="G146" s="185"/>
      <c r="H146" s="185"/>
      <c r="I146" s="185"/>
    </row>
    <row r="147" spans="3:9" ht="15" thickBot="1">
      <c r="C147" s="39" t="s">
        <v>61</v>
      </c>
      <c r="D147" s="40">
        <v>50</v>
      </c>
      <c r="F147" s="185"/>
      <c r="G147" s="185"/>
      <c r="H147" s="185"/>
      <c r="I147" s="185"/>
    </row>
    <row r="148" spans="3:9" ht="15" thickBot="1">
      <c r="C148" s="19"/>
      <c r="D148" s="185"/>
      <c r="E148" s="185"/>
      <c r="F148" s="185"/>
      <c r="G148" s="185"/>
      <c r="H148" s="185"/>
      <c r="I148" s="185"/>
    </row>
    <row r="149" spans="3:9">
      <c r="C149" s="379" t="s">
        <v>43</v>
      </c>
      <c r="D149" s="391" t="s">
        <v>1</v>
      </c>
      <c r="E149" s="392"/>
    </row>
    <row r="150" spans="3:9">
      <c r="C150" s="380"/>
      <c r="D150" s="183" t="s">
        <v>162</v>
      </c>
      <c r="E150" s="184" t="s">
        <v>163</v>
      </c>
    </row>
    <row r="151" spans="3:9">
      <c r="C151" s="46" t="s">
        <v>153</v>
      </c>
      <c r="D151" s="34" t="s">
        <v>165</v>
      </c>
      <c r="E151" s="35" t="s">
        <v>175</v>
      </c>
    </row>
    <row r="152" spans="3:9" ht="24">
      <c r="C152" s="46" t="s">
        <v>154</v>
      </c>
      <c r="D152" s="34" t="s">
        <v>166</v>
      </c>
      <c r="E152" s="35" t="s">
        <v>176</v>
      </c>
    </row>
    <row r="153" spans="3:9" ht="24">
      <c r="C153" s="46" t="s">
        <v>155</v>
      </c>
      <c r="D153" s="34" t="s">
        <v>167</v>
      </c>
      <c r="E153" s="35" t="s">
        <v>177</v>
      </c>
    </row>
    <row r="154" spans="3:9" ht="24">
      <c r="C154" s="46" t="s">
        <v>156</v>
      </c>
      <c r="D154" s="34" t="s">
        <v>168</v>
      </c>
      <c r="E154" s="35" t="s">
        <v>178</v>
      </c>
    </row>
    <row r="155" spans="3:9" ht="24">
      <c r="C155" s="46" t="s">
        <v>157</v>
      </c>
      <c r="D155" s="34" t="s">
        <v>169</v>
      </c>
      <c r="E155" s="35" t="s">
        <v>179</v>
      </c>
    </row>
    <row r="156" spans="3:9" ht="37.5" customHeight="1">
      <c r="C156" s="46" t="s">
        <v>151</v>
      </c>
      <c r="D156" s="34" t="s">
        <v>170</v>
      </c>
      <c r="E156" s="35" t="s">
        <v>180</v>
      </c>
    </row>
    <row r="157" spans="3:9" ht="37.5" customHeight="1">
      <c r="C157" s="46" t="s">
        <v>158</v>
      </c>
      <c r="D157" s="34" t="s">
        <v>171</v>
      </c>
      <c r="E157" s="35" t="s">
        <v>181</v>
      </c>
    </row>
    <row r="158" spans="3:9" ht="37.5" customHeight="1">
      <c r="C158" s="46" t="s">
        <v>159</v>
      </c>
      <c r="D158" s="34" t="s">
        <v>172</v>
      </c>
      <c r="E158" s="35" t="s">
        <v>182</v>
      </c>
    </row>
    <row r="159" spans="3:9" ht="37.5" customHeight="1">
      <c r="C159" s="192" t="s">
        <v>160</v>
      </c>
      <c r="D159" s="193" t="s">
        <v>173</v>
      </c>
      <c r="E159" s="187" t="s">
        <v>183</v>
      </c>
    </row>
    <row r="160" spans="3:9" ht="48" customHeight="1" thickBot="1">
      <c r="C160" s="47" t="s">
        <v>152</v>
      </c>
      <c r="D160" s="41" t="s">
        <v>174</v>
      </c>
      <c r="E160" s="42" t="s">
        <v>184</v>
      </c>
    </row>
    <row r="161" spans="3:31" ht="15" thickBot="1">
      <c r="C161" s="47" t="s">
        <v>187</v>
      </c>
      <c r="D161" s="41">
        <v>439</v>
      </c>
      <c r="E161" s="42">
        <v>395</v>
      </c>
    </row>
    <row r="162" spans="3:31" ht="15" thickBot="1">
      <c r="C162" s="47" t="s">
        <v>188</v>
      </c>
      <c r="D162" s="41">
        <v>239</v>
      </c>
      <c r="E162" s="42">
        <v>215</v>
      </c>
    </row>
    <row r="165" spans="3:31" ht="15" thickBot="1"/>
    <row r="166" spans="3:31" ht="21.75" customHeight="1">
      <c r="C166" s="379" t="s">
        <v>153</v>
      </c>
      <c r="D166" s="381" t="s">
        <v>161</v>
      </c>
      <c r="E166" s="383" t="s">
        <v>162</v>
      </c>
      <c r="F166" s="377" t="s">
        <v>163</v>
      </c>
      <c r="G166" s="377" t="s">
        <v>164</v>
      </c>
      <c r="I166" s="379" t="s">
        <v>154</v>
      </c>
      <c r="J166" s="381" t="s">
        <v>161</v>
      </c>
      <c r="K166" s="383" t="s">
        <v>162</v>
      </c>
      <c r="L166" s="377" t="s">
        <v>163</v>
      </c>
      <c r="M166" s="377" t="s">
        <v>164</v>
      </c>
      <c r="O166" s="379" t="s">
        <v>155</v>
      </c>
      <c r="P166" s="381" t="s">
        <v>161</v>
      </c>
      <c r="Q166" s="383" t="s">
        <v>162</v>
      </c>
      <c r="R166" s="377" t="s">
        <v>163</v>
      </c>
      <c r="S166" s="377" t="s">
        <v>164</v>
      </c>
      <c r="U166" s="379" t="s">
        <v>156</v>
      </c>
      <c r="V166" s="381" t="s">
        <v>161</v>
      </c>
      <c r="W166" s="383" t="s">
        <v>162</v>
      </c>
      <c r="X166" s="377" t="s">
        <v>163</v>
      </c>
      <c r="Y166" s="377" t="s">
        <v>164</v>
      </c>
      <c r="AA166" s="379" t="s">
        <v>157</v>
      </c>
      <c r="AB166" s="381" t="s">
        <v>161</v>
      </c>
      <c r="AC166" s="383" t="s">
        <v>162</v>
      </c>
      <c r="AD166" s="377" t="s">
        <v>163</v>
      </c>
      <c r="AE166" s="377" t="s">
        <v>164</v>
      </c>
    </row>
    <row r="167" spans="3:31">
      <c r="C167" s="380"/>
      <c r="D167" s="382"/>
      <c r="E167" s="384"/>
      <c r="F167" s="378"/>
      <c r="G167" s="378"/>
      <c r="I167" s="380"/>
      <c r="J167" s="382"/>
      <c r="K167" s="384"/>
      <c r="L167" s="378"/>
      <c r="M167" s="378"/>
      <c r="O167" s="380"/>
      <c r="P167" s="382"/>
      <c r="Q167" s="384"/>
      <c r="R167" s="378"/>
      <c r="S167" s="378"/>
      <c r="U167" s="380"/>
      <c r="V167" s="382"/>
      <c r="W167" s="384"/>
      <c r="X167" s="378"/>
      <c r="Y167" s="378"/>
      <c r="AA167" s="380"/>
      <c r="AB167" s="382"/>
      <c r="AC167" s="384"/>
      <c r="AD167" s="378"/>
      <c r="AE167" s="378"/>
    </row>
    <row r="168" spans="3:31" ht="36" customHeight="1">
      <c r="C168" s="194">
        <v>1</v>
      </c>
      <c r="D168" s="195" t="str">
        <f>IF('Lookup Tables'!$C$151=Freezer!$C15,1.76*Freezer!$D15,"")</f>
        <v/>
      </c>
      <c r="E168" s="35" t="str">
        <f>IF(D168="","",D168*5.57+193.7)</f>
        <v/>
      </c>
      <c r="F168" s="36" t="str">
        <f>IF(D168="","",D168*5.01+174.3)</f>
        <v/>
      </c>
      <c r="G168" s="36" t="str">
        <f>IF(D168="","",Freezer!$E15*(E168-F168))</f>
        <v/>
      </c>
      <c r="I168" s="194">
        <v>1</v>
      </c>
      <c r="J168" s="195" t="str">
        <f>IF('Lookup Tables'!$C$152=Freezer!$C15,1.76*Freezer!$D15,"")</f>
        <v/>
      </c>
      <c r="K168" s="35" t="str">
        <f t="shared" ref="K168:K177" si="26">IF(J168="","",J168*8.62+228.3)</f>
        <v/>
      </c>
      <c r="L168" s="36" t="str">
        <f t="shared" ref="L168:L177" si="27">IF(J168="","",J168*7.76+205.5)</f>
        <v/>
      </c>
      <c r="M168" s="36" t="str">
        <f>IF(J168="","",Freezer!$E15*(K168-L168))</f>
        <v/>
      </c>
      <c r="O168" s="194">
        <v>1</v>
      </c>
      <c r="P168" s="195" t="str">
        <f>IF('Lookup Tables'!$C$153=Freezer!$C15,1.76*Freezer!$D15,"")</f>
        <v/>
      </c>
      <c r="Q168" s="35" t="str">
        <f>IF(P168="","",P168*8.62+312.3)</f>
        <v/>
      </c>
      <c r="R168" s="36" t="str">
        <f>IF(P168="","",P168*7.76+289.5)</f>
        <v/>
      </c>
      <c r="S168" s="36" t="str">
        <f>IF(P168="","",Freezer!$E15*(Q168-R168))</f>
        <v/>
      </c>
      <c r="U168" s="194">
        <v>1</v>
      </c>
      <c r="V168" s="195" t="str">
        <f>IF('Lookup Tables'!$C$154=Freezer!$C15,1.76*Freezer!$D15,"")</f>
        <v/>
      </c>
      <c r="W168" s="35" t="str">
        <f>IF(V168="","",V168*9.86+260.9)</f>
        <v/>
      </c>
      <c r="X168" s="36" t="str">
        <f t="shared" ref="X168:X170" si="28">IF(V168="","",V168*8.87+234.8)</f>
        <v/>
      </c>
      <c r="Y168" s="36" t="str">
        <f>IF(V168="","",Freezer!$E15*(W168-X168))</f>
        <v/>
      </c>
      <c r="AA168" s="194">
        <v>1</v>
      </c>
      <c r="AB168" s="195" t="str">
        <f>IF('Lookup Tables'!$C$155=Freezer!$C15,1.76*Freezer!$D15,"")</f>
        <v/>
      </c>
      <c r="AC168" s="35" t="str">
        <f>IF(AB168="","",AB168*9.86+344.9)</f>
        <v/>
      </c>
      <c r="AD168" s="36" t="str">
        <f>IF(AB168="","",AB168*8.87+318.8)</f>
        <v/>
      </c>
      <c r="AE168" s="36" t="str">
        <f>IF(AB168="","",Freezer!$E15*(AC168-AD168))</f>
        <v/>
      </c>
    </row>
    <row r="169" spans="3:31">
      <c r="C169" s="46">
        <v>2</v>
      </c>
      <c r="D169" s="195" t="str">
        <f>IF('Lookup Tables'!$C$151=Freezer!$C16,1.76*Freezer!$D16,"")</f>
        <v/>
      </c>
      <c r="E169" s="35" t="str">
        <f t="shared" ref="E169:E177" si="29">IF(D169="","",D169*5.57+193.7)</f>
        <v/>
      </c>
      <c r="F169" s="36" t="str">
        <f t="shared" ref="F169:F177" si="30">IF(D169="","",D169*5.01+174.3)</f>
        <v/>
      </c>
      <c r="G169" s="36" t="str">
        <f>IF(D169="","",Freezer!$E16*(E169-F169))</f>
        <v/>
      </c>
      <c r="I169" s="46">
        <v>2</v>
      </c>
      <c r="J169" s="195" t="str">
        <f>IF('Lookup Tables'!$C$152=Freezer!$C16,1.76*Freezer!$D16,"")</f>
        <v/>
      </c>
      <c r="K169" s="35" t="str">
        <f t="shared" si="26"/>
        <v/>
      </c>
      <c r="L169" s="36" t="str">
        <f t="shared" si="27"/>
        <v/>
      </c>
      <c r="M169" s="36" t="str">
        <f>IF(J169="","",Freezer!$E16*(K169-L169))</f>
        <v/>
      </c>
      <c r="O169" s="46">
        <v>2</v>
      </c>
      <c r="P169" s="195" t="str">
        <f>IF('Lookup Tables'!$C$153=Freezer!$C16,1.76*Freezer!$D16,"")</f>
        <v/>
      </c>
      <c r="Q169" s="35" t="str">
        <f t="shared" ref="Q169:Q177" si="31">IF(P169="","",P169*8.62+312.3)</f>
        <v/>
      </c>
      <c r="R169" s="36" t="str">
        <f t="shared" ref="R169:R177" si="32">IF(P169="","",P169*7.76+289.5)</f>
        <v/>
      </c>
      <c r="S169" s="36" t="str">
        <f>IF(P169="","",Freezer!$E16*(Q169-R169))</f>
        <v/>
      </c>
      <c r="U169" s="46">
        <v>2</v>
      </c>
      <c r="V169" s="195" t="str">
        <f>IF('Lookup Tables'!$C$154=Freezer!$C16,1.76*Freezer!$D16,"")</f>
        <v/>
      </c>
      <c r="W169" s="35" t="str">
        <f t="shared" ref="W169:W177" si="33">IF(V169="","",V169*9.86+260.9)</f>
        <v/>
      </c>
      <c r="X169" s="36" t="str">
        <f t="shared" si="28"/>
        <v/>
      </c>
      <c r="Y169" s="36" t="str">
        <f>IF(V169="","",Freezer!$E16*(W169-X169))</f>
        <v/>
      </c>
      <c r="AA169" s="46">
        <v>2</v>
      </c>
      <c r="AB169" s="195" t="str">
        <f>IF('Lookup Tables'!$C$155=Freezer!$C16,1.76*Freezer!$D16,"")</f>
        <v/>
      </c>
      <c r="AC169" s="35" t="str">
        <f t="shared" ref="AC169:AC177" si="34">IF(AB169="","",AB169*9.86+344.9)</f>
        <v/>
      </c>
      <c r="AD169" s="36" t="str">
        <f t="shared" ref="AD169:AD177" si="35">IF(AB169="","",AB169*8.87+318.8)</f>
        <v/>
      </c>
      <c r="AE169" s="36" t="str">
        <f>IF(AB169="","",Freezer!$E16*(AC169-AD169))</f>
        <v/>
      </c>
    </row>
    <row r="170" spans="3:31">
      <c r="C170" s="46">
        <v>3</v>
      </c>
      <c r="D170" s="195" t="str">
        <f>IF('Lookup Tables'!$C$151=Freezer!$C17,1.76*Freezer!$D17,"")</f>
        <v/>
      </c>
      <c r="E170" s="35" t="str">
        <f t="shared" si="29"/>
        <v/>
      </c>
      <c r="F170" s="36" t="str">
        <f t="shared" si="30"/>
        <v/>
      </c>
      <c r="G170" s="36" t="str">
        <f>IF(D170="","",Freezer!$E17*(E170-F170))</f>
        <v/>
      </c>
      <c r="I170" s="46">
        <v>3</v>
      </c>
      <c r="J170" s="195" t="str">
        <f>IF('Lookup Tables'!$C$152=Freezer!$C17,1.76*Freezer!$D17,"")</f>
        <v/>
      </c>
      <c r="K170" s="35" t="str">
        <f t="shared" si="26"/>
        <v/>
      </c>
      <c r="L170" s="36" t="str">
        <f t="shared" si="27"/>
        <v/>
      </c>
      <c r="M170" s="36" t="str">
        <f>IF(J170="","",Freezer!$E17*(K170-L170))</f>
        <v/>
      </c>
      <c r="O170" s="46">
        <v>3</v>
      </c>
      <c r="P170" s="195" t="str">
        <f>IF('Lookup Tables'!$C$153=Freezer!$C17,1.76*Freezer!$D17,"")</f>
        <v/>
      </c>
      <c r="Q170" s="35" t="str">
        <f t="shared" si="31"/>
        <v/>
      </c>
      <c r="R170" s="36" t="str">
        <f t="shared" si="32"/>
        <v/>
      </c>
      <c r="S170" s="36" t="str">
        <f>IF(P170="","",Freezer!$E17*(Q170-R170))</f>
        <v/>
      </c>
      <c r="U170" s="46">
        <v>3</v>
      </c>
      <c r="V170" s="195" t="str">
        <f>IF('Lookup Tables'!$C$154=Freezer!$C17,1.76*Freezer!$D17,"")</f>
        <v/>
      </c>
      <c r="W170" s="35" t="str">
        <f t="shared" si="33"/>
        <v/>
      </c>
      <c r="X170" s="36" t="str">
        <f t="shared" si="28"/>
        <v/>
      </c>
      <c r="Y170" s="36" t="str">
        <f>IF(V170="","",Freezer!$E17*(W170-X170))</f>
        <v/>
      </c>
      <c r="AA170" s="46">
        <v>3</v>
      </c>
      <c r="AB170" s="195" t="str">
        <f>IF('Lookup Tables'!$C$155=Freezer!$C17,1.76*Freezer!$D17,"")</f>
        <v/>
      </c>
      <c r="AC170" s="35" t="str">
        <f t="shared" si="34"/>
        <v/>
      </c>
      <c r="AD170" s="36" t="str">
        <f t="shared" si="35"/>
        <v/>
      </c>
      <c r="AE170" s="36" t="str">
        <f>IF(AB170="","",Freezer!$E17*(AC170-AD170))</f>
        <v/>
      </c>
    </row>
    <row r="171" spans="3:31">
      <c r="C171" s="46">
        <v>4</v>
      </c>
      <c r="D171" s="195" t="str">
        <f>IF('Lookup Tables'!$C$151=Freezer!$C18,1.76*Freezer!$D18,"")</f>
        <v/>
      </c>
      <c r="E171" s="35" t="str">
        <f t="shared" si="29"/>
        <v/>
      </c>
      <c r="F171" s="36" t="str">
        <f t="shared" si="30"/>
        <v/>
      </c>
      <c r="G171" s="36" t="str">
        <f>IF(D171="","",Freezer!$E18*(E171-F171))</f>
        <v/>
      </c>
      <c r="I171" s="46">
        <v>4</v>
      </c>
      <c r="J171" s="195" t="str">
        <f>IF('Lookup Tables'!$C$152=Freezer!$C18,1.76*Freezer!$D18,"")</f>
        <v/>
      </c>
      <c r="K171" s="35" t="str">
        <f t="shared" si="26"/>
        <v/>
      </c>
      <c r="L171" s="36" t="str">
        <f t="shared" si="27"/>
        <v/>
      </c>
      <c r="M171" s="36" t="str">
        <f>IF(J171="","",Freezer!$E18*(K171-L171))</f>
        <v/>
      </c>
      <c r="O171" s="46">
        <v>4</v>
      </c>
      <c r="P171" s="195" t="str">
        <f>IF('Lookup Tables'!$C$153=Freezer!$C18,1.76*Freezer!$D18,"")</f>
        <v/>
      </c>
      <c r="Q171" s="35" t="str">
        <f t="shared" si="31"/>
        <v/>
      </c>
      <c r="R171" s="36" t="str">
        <f t="shared" si="32"/>
        <v/>
      </c>
      <c r="S171" s="36" t="str">
        <f>IF(P171="","",Freezer!$E18*(Q171-R171))</f>
        <v/>
      </c>
      <c r="U171" s="46">
        <v>4</v>
      </c>
      <c r="V171" s="195" t="str">
        <f>IF('Lookup Tables'!$C$154=Freezer!$C18,1.76*Freezer!$D18,"")</f>
        <v/>
      </c>
      <c r="W171" s="35" t="str">
        <f t="shared" si="33"/>
        <v/>
      </c>
      <c r="X171" s="36" t="str">
        <f>IF(V171="","",V171*8.87+234.8)</f>
        <v/>
      </c>
      <c r="Y171" s="36" t="str">
        <f>IF(V171="","",Freezer!$E18*(W171-X171))</f>
        <v/>
      </c>
      <c r="AA171" s="46">
        <v>4</v>
      </c>
      <c r="AB171" s="195" t="str">
        <f>IF('Lookup Tables'!$C$155=Freezer!$C18,1.76*Freezer!$D18,"")</f>
        <v/>
      </c>
      <c r="AC171" s="35" t="str">
        <f t="shared" si="34"/>
        <v/>
      </c>
      <c r="AD171" s="36" t="str">
        <f t="shared" si="35"/>
        <v/>
      </c>
      <c r="AE171" s="36" t="str">
        <f>IF(AB171="","",Freezer!$E18*(AC171-AD171))</f>
        <v/>
      </c>
    </row>
    <row r="172" spans="3:31">
      <c r="C172" s="46">
        <v>5</v>
      </c>
      <c r="D172" s="195" t="str">
        <f>IF('Lookup Tables'!$C$151=Freezer!$C19,1.76*Freezer!$D19,"")</f>
        <v/>
      </c>
      <c r="E172" s="35" t="str">
        <f t="shared" si="29"/>
        <v/>
      </c>
      <c r="F172" s="36" t="str">
        <f t="shared" si="30"/>
        <v/>
      </c>
      <c r="G172" s="36" t="str">
        <f>IF(D172="","",Freezer!$E19*(E172-F172))</f>
        <v/>
      </c>
      <c r="I172" s="46">
        <v>5</v>
      </c>
      <c r="J172" s="195" t="str">
        <f>IF('Lookup Tables'!$C$152=Freezer!$C19,1.76*Freezer!$D19,"")</f>
        <v/>
      </c>
      <c r="K172" s="35" t="str">
        <f t="shared" si="26"/>
        <v/>
      </c>
      <c r="L172" s="36" t="str">
        <f t="shared" si="27"/>
        <v/>
      </c>
      <c r="M172" s="36" t="str">
        <f>IF(J172="","",Freezer!$E19*(K172-L172))</f>
        <v/>
      </c>
      <c r="O172" s="46">
        <v>5</v>
      </c>
      <c r="P172" s="195" t="str">
        <f>IF('Lookup Tables'!$C$153=Freezer!$C19,1.76*Freezer!$D19,"")</f>
        <v/>
      </c>
      <c r="Q172" s="35" t="str">
        <f t="shared" si="31"/>
        <v/>
      </c>
      <c r="R172" s="36" t="str">
        <f t="shared" si="32"/>
        <v/>
      </c>
      <c r="S172" s="36" t="str">
        <f>IF(P172="","",Freezer!$E19*(Q172-R172))</f>
        <v/>
      </c>
      <c r="U172" s="46">
        <v>5</v>
      </c>
      <c r="V172" s="195" t="str">
        <f>IF('Lookup Tables'!$C$154=Freezer!$C19,1.76*Freezer!$D19,"")</f>
        <v/>
      </c>
      <c r="W172" s="35" t="str">
        <f t="shared" si="33"/>
        <v/>
      </c>
      <c r="X172" s="36" t="str">
        <f t="shared" ref="X172:X177" si="36">IF(V172="","",V172*8.87+234.8)</f>
        <v/>
      </c>
      <c r="Y172" s="36" t="str">
        <f>IF(V172="","",Freezer!$E19*(W172-X172))</f>
        <v/>
      </c>
      <c r="AA172" s="46">
        <v>5</v>
      </c>
      <c r="AB172" s="195" t="str">
        <f>IF('Lookup Tables'!$C$155=Freezer!$C19,1.76*Freezer!$D19,"")</f>
        <v/>
      </c>
      <c r="AC172" s="35" t="str">
        <f t="shared" si="34"/>
        <v/>
      </c>
      <c r="AD172" s="36" t="str">
        <f t="shared" si="35"/>
        <v/>
      </c>
      <c r="AE172" s="36" t="str">
        <f>IF(AB172="","",Freezer!$E19*(AC172-AD172))</f>
        <v/>
      </c>
    </row>
    <row r="173" spans="3:31">
      <c r="C173" s="46">
        <v>6</v>
      </c>
      <c r="D173" s="195" t="str">
        <f>IF('Lookup Tables'!$C$151=Freezer!$C20,1.76*Freezer!$D20,"")</f>
        <v/>
      </c>
      <c r="E173" s="35" t="str">
        <f t="shared" si="29"/>
        <v/>
      </c>
      <c r="F173" s="36" t="str">
        <f t="shared" si="30"/>
        <v/>
      </c>
      <c r="G173" s="36" t="str">
        <f>IF(D173="","",Freezer!$E20*(E173-F173))</f>
        <v/>
      </c>
      <c r="I173" s="46">
        <v>6</v>
      </c>
      <c r="J173" s="195" t="str">
        <f>IF('Lookup Tables'!$C$152=Freezer!$C20,1.76*Freezer!$D20,"")</f>
        <v/>
      </c>
      <c r="K173" s="35" t="str">
        <f t="shared" si="26"/>
        <v/>
      </c>
      <c r="L173" s="36" t="str">
        <f t="shared" si="27"/>
        <v/>
      </c>
      <c r="M173" s="36" t="str">
        <f>IF(J173="","",Freezer!$E20*(K173-L173))</f>
        <v/>
      </c>
      <c r="O173" s="46">
        <v>6</v>
      </c>
      <c r="P173" s="195" t="str">
        <f>IF('Lookup Tables'!$C$153=Freezer!$C20,1.76*Freezer!$D20,"")</f>
        <v/>
      </c>
      <c r="Q173" s="35" t="str">
        <f t="shared" si="31"/>
        <v/>
      </c>
      <c r="R173" s="36" t="str">
        <f t="shared" si="32"/>
        <v/>
      </c>
      <c r="S173" s="36" t="str">
        <f>IF(P173="","",Freezer!$E20*(Q173-R173))</f>
        <v/>
      </c>
      <c r="U173" s="46">
        <v>6</v>
      </c>
      <c r="V173" s="195" t="str">
        <f>IF('Lookup Tables'!$C$154=Freezer!$C20,1.76*Freezer!$D20,"")</f>
        <v/>
      </c>
      <c r="W173" s="35" t="str">
        <f t="shared" si="33"/>
        <v/>
      </c>
      <c r="X173" s="36" t="str">
        <f t="shared" si="36"/>
        <v/>
      </c>
      <c r="Y173" s="36" t="str">
        <f>IF(V173="","",Freezer!$E20*(W173-X173))</f>
        <v/>
      </c>
      <c r="AA173" s="46">
        <v>6</v>
      </c>
      <c r="AB173" s="195" t="str">
        <f>IF('Lookup Tables'!$C$155=Freezer!$C20,1.76*Freezer!$D20,"")</f>
        <v/>
      </c>
      <c r="AC173" s="35" t="str">
        <f t="shared" si="34"/>
        <v/>
      </c>
      <c r="AD173" s="36" t="str">
        <f t="shared" si="35"/>
        <v/>
      </c>
      <c r="AE173" s="36" t="str">
        <f>IF(AB173="","",Freezer!$E20*(AC173-AD173))</f>
        <v/>
      </c>
    </row>
    <row r="174" spans="3:31">
      <c r="C174" s="46">
        <v>7</v>
      </c>
      <c r="D174" s="195" t="str">
        <f>IF('Lookup Tables'!$C$151=Freezer!$C21,1.76*Freezer!$D21,"")</f>
        <v/>
      </c>
      <c r="E174" s="35" t="str">
        <f t="shared" si="29"/>
        <v/>
      </c>
      <c r="F174" s="36" t="str">
        <f>IF(D174="","",D174*5.01+174.3)</f>
        <v/>
      </c>
      <c r="G174" s="36" t="str">
        <f>IF(D174="","",Freezer!$E21*(E174-F174))</f>
        <v/>
      </c>
      <c r="I174" s="46">
        <v>7</v>
      </c>
      <c r="J174" s="195" t="str">
        <f>IF('Lookup Tables'!$C$152=Freezer!$C21,1.76*Freezer!$D21,"")</f>
        <v/>
      </c>
      <c r="K174" s="35" t="str">
        <f t="shared" si="26"/>
        <v/>
      </c>
      <c r="L174" s="36" t="str">
        <f t="shared" si="27"/>
        <v/>
      </c>
      <c r="M174" s="36" t="str">
        <f>IF(J174="","",Freezer!$E21*(K174-L174))</f>
        <v/>
      </c>
      <c r="O174" s="46">
        <v>7</v>
      </c>
      <c r="P174" s="195" t="str">
        <f>IF('Lookup Tables'!$C$153=Freezer!$C21,1.76*Freezer!$D21,"")</f>
        <v/>
      </c>
      <c r="Q174" s="35" t="str">
        <f t="shared" si="31"/>
        <v/>
      </c>
      <c r="R174" s="36" t="str">
        <f t="shared" si="32"/>
        <v/>
      </c>
      <c r="S174" s="36" t="str">
        <f>IF(P174="","",Freezer!$E21*(Q174-R174))</f>
        <v/>
      </c>
      <c r="U174" s="46">
        <v>7</v>
      </c>
      <c r="V174" s="195" t="str">
        <f>IF('Lookup Tables'!$C$154=Freezer!$C21,1.76*Freezer!$D21,"")</f>
        <v/>
      </c>
      <c r="W174" s="35" t="str">
        <f t="shared" si="33"/>
        <v/>
      </c>
      <c r="X174" s="36" t="str">
        <f t="shared" si="36"/>
        <v/>
      </c>
      <c r="Y174" s="36" t="str">
        <f>IF(V174="","",Freezer!$E21*(W174-X174))</f>
        <v/>
      </c>
      <c r="AA174" s="46">
        <v>7</v>
      </c>
      <c r="AB174" s="195" t="str">
        <f>IF('Lookup Tables'!$C$155=Freezer!$C21,1.76*Freezer!$D21,"")</f>
        <v/>
      </c>
      <c r="AC174" s="35" t="str">
        <f t="shared" si="34"/>
        <v/>
      </c>
      <c r="AD174" s="36" t="str">
        <f t="shared" si="35"/>
        <v/>
      </c>
      <c r="AE174" s="36" t="str">
        <f>IF(AB174="","",Freezer!$E21*(AC174-AD174))</f>
        <v/>
      </c>
    </row>
    <row r="175" spans="3:31">
      <c r="C175" s="46">
        <v>8</v>
      </c>
      <c r="D175" s="195" t="str">
        <f>IF('Lookup Tables'!$C$151=Freezer!$C22,1.76*Freezer!$D22,"")</f>
        <v/>
      </c>
      <c r="E175" s="35" t="str">
        <f t="shared" si="29"/>
        <v/>
      </c>
      <c r="F175" s="36" t="str">
        <f t="shared" si="30"/>
        <v/>
      </c>
      <c r="G175" s="36" t="str">
        <f>IF(D175="","",Freezer!$E22*(E175-F175))</f>
        <v/>
      </c>
      <c r="I175" s="46">
        <v>8</v>
      </c>
      <c r="J175" s="195" t="str">
        <f>IF('Lookup Tables'!$C$152=Freezer!$C22,1.76*Freezer!$D22,"")</f>
        <v/>
      </c>
      <c r="K175" s="35" t="str">
        <f t="shared" si="26"/>
        <v/>
      </c>
      <c r="L175" s="36" t="str">
        <f t="shared" si="27"/>
        <v/>
      </c>
      <c r="M175" s="36" t="str">
        <f>IF(J175="","",Freezer!$E22*(K175-L175))</f>
        <v/>
      </c>
      <c r="O175" s="46">
        <v>8</v>
      </c>
      <c r="P175" s="195" t="str">
        <f>IF('Lookup Tables'!$C$153=Freezer!$C22,1.76*Freezer!$D22,"")</f>
        <v/>
      </c>
      <c r="Q175" s="35" t="str">
        <f t="shared" si="31"/>
        <v/>
      </c>
      <c r="R175" s="36" t="str">
        <f t="shared" si="32"/>
        <v/>
      </c>
      <c r="S175" s="36" t="str">
        <f>IF(P175="","",Freezer!$E22*(Q175-R175))</f>
        <v/>
      </c>
      <c r="U175" s="46">
        <v>8</v>
      </c>
      <c r="V175" s="195" t="str">
        <f>IF('Lookup Tables'!$C$154=Freezer!$C22,1.76*Freezer!$D22,"")</f>
        <v/>
      </c>
      <c r="W175" s="35" t="str">
        <f t="shared" si="33"/>
        <v/>
      </c>
      <c r="X175" s="36" t="str">
        <f t="shared" si="36"/>
        <v/>
      </c>
      <c r="Y175" s="36" t="str">
        <f>IF(V175="","",Freezer!$E22*(W175-X175))</f>
        <v/>
      </c>
      <c r="AA175" s="46">
        <v>8</v>
      </c>
      <c r="AB175" s="195" t="str">
        <f>IF('Lookup Tables'!$C$155=Freezer!$C22,1.76*Freezer!$D22,"")</f>
        <v/>
      </c>
      <c r="AC175" s="35" t="str">
        <f t="shared" si="34"/>
        <v/>
      </c>
      <c r="AD175" s="36" t="str">
        <f t="shared" si="35"/>
        <v/>
      </c>
      <c r="AE175" s="36" t="str">
        <f>IF(AB175="","",Freezer!$E22*(AC175-AD175))</f>
        <v/>
      </c>
    </row>
    <row r="176" spans="3:31">
      <c r="C176" s="192">
        <v>9</v>
      </c>
      <c r="D176" s="195" t="str">
        <f>IF('Lookup Tables'!$C$151=Freezer!$C23,1.76*Freezer!$D23,"")</f>
        <v/>
      </c>
      <c r="E176" s="35" t="str">
        <f t="shared" si="29"/>
        <v/>
      </c>
      <c r="F176" s="36" t="str">
        <f t="shared" si="30"/>
        <v/>
      </c>
      <c r="G176" s="36" t="str">
        <f>IF(D176="","",Freezer!$E23*(E176-F176))</f>
        <v/>
      </c>
      <c r="I176" s="192">
        <v>9</v>
      </c>
      <c r="J176" s="195" t="str">
        <f>IF('Lookup Tables'!$C$152=Freezer!$C23,1.76*Freezer!$D23,"")</f>
        <v/>
      </c>
      <c r="K176" s="35" t="str">
        <f t="shared" si="26"/>
        <v/>
      </c>
      <c r="L176" s="36" t="str">
        <f t="shared" si="27"/>
        <v/>
      </c>
      <c r="M176" s="36" t="str">
        <f>IF(J176="","",Freezer!$E23*(K176-L176))</f>
        <v/>
      </c>
      <c r="O176" s="192">
        <v>9</v>
      </c>
      <c r="P176" s="195" t="str">
        <f>IF('Lookup Tables'!$C$153=Freezer!$C23,1.76*Freezer!$D23,"")</f>
        <v/>
      </c>
      <c r="Q176" s="35" t="str">
        <f t="shared" si="31"/>
        <v/>
      </c>
      <c r="R176" s="36" t="str">
        <f t="shared" si="32"/>
        <v/>
      </c>
      <c r="S176" s="36" t="str">
        <f>IF(P176="","",Freezer!$E23*(Q176-R176))</f>
        <v/>
      </c>
      <c r="U176" s="192">
        <v>9</v>
      </c>
      <c r="V176" s="195" t="str">
        <f>IF('Lookup Tables'!$C$154=Freezer!$C23,1.76*Freezer!$D23,"")</f>
        <v/>
      </c>
      <c r="W176" s="35" t="str">
        <f t="shared" si="33"/>
        <v/>
      </c>
      <c r="X176" s="36" t="str">
        <f t="shared" si="36"/>
        <v/>
      </c>
      <c r="Y176" s="36" t="str">
        <f>IF(V176="","",Freezer!$E23*(W176-X176))</f>
        <v/>
      </c>
      <c r="AA176" s="192">
        <v>9</v>
      </c>
      <c r="AB176" s="195" t="str">
        <f>IF('Lookup Tables'!$C$155=Freezer!$C23,1.76*Freezer!$D23,"")</f>
        <v/>
      </c>
      <c r="AC176" s="35" t="str">
        <f t="shared" si="34"/>
        <v/>
      </c>
      <c r="AD176" s="36" t="str">
        <f t="shared" si="35"/>
        <v/>
      </c>
      <c r="AE176" s="36" t="str">
        <f>IF(AB176="","",Freezer!$E23*(AC176-AD176))</f>
        <v/>
      </c>
    </row>
    <row r="177" spans="3:31" ht="15" thickBot="1">
      <c r="C177" s="47">
        <v>10</v>
      </c>
      <c r="D177" s="195" t="str">
        <f>IF('Lookup Tables'!$C$151=Freezer!$C24,1.76*Freezer!$D24,"")</f>
        <v/>
      </c>
      <c r="E177" s="35" t="str">
        <f t="shared" si="29"/>
        <v/>
      </c>
      <c r="F177" s="36" t="str">
        <f t="shared" si="30"/>
        <v/>
      </c>
      <c r="G177" s="36" t="str">
        <f>IF(D177="","",Freezer!$E24*(E177-F177))</f>
        <v/>
      </c>
      <c r="I177" s="47">
        <v>10</v>
      </c>
      <c r="J177" s="195" t="str">
        <f>IF('Lookup Tables'!$C$152=Freezer!$C24,1.76*Freezer!$D24,"")</f>
        <v/>
      </c>
      <c r="K177" s="35" t="str">
        <f t="shared" si="26"/>
        <v/>
      </c>
      <c r="L177" s="36" t="str">
        <f t="shared" si="27"/>
        <v/>
      </c>
      <c r="M177" s="36" t="str">
        <f>IF(J177="","",Freezer!$E24*(K177-L177))</f>
        <v/>
      </c>
      <c r="O177" s="47">
        <v>10</v>
      </c>
      <c r="P177" s="195" t="str">
        <f>IF('Lookup Tables'!$C$153=Freezer!$C24,1.76*Freezer!$D24,"")</f>
        <v/>
      </c>
      <c r="Q177" s="35" t="str">
        <f t="shared" si="31"/>
        <v/>
      </c>
      <c r="R177" s="36" t="str">
        <f t="shared" si="32"/>
        <v/>
      </c>
      <c r="S177" s="36" t="str">
        <f>IF(P177="","",Freezer!$E24*(Q177-R177))</f>
        <v/>
      </c>
      <c r="U177" s="47">
        <v>10</v>
      </c>
      <c r="V177" s="195" t="str">
        <f>IF('Lookup Tables'!$C$154=Freezer!$C24,1.76*Freezer!$D24,"")</f>
        <v/>
      </c>
      <c r="W177" s="35" t="str">
        <f t="shared" si="33"/>
        <v/>
      </c>
      <c r="X177" s="36" t="str">
        <f t="shared" si="36"/>
        <v/>
      </c>
      <c r="Y177" s="36" t="str">
        <f>IF(V177="","",Freezer!$E24*(W177-X177))</f>
        <v/>
      </c>
      <c r="AA177" s="47">
        <v>10</v>
      </c>
      <c r="AB177" s="195" t="str">
        <f>IF('Lookup Tables'!$C$155=Freezer!$C24,1.76*Freezer!$D24,"")</f>
        <v/>
      </c>
      <c r="AC177" s="35" t="str">
        <f t="shared" si="34"/>
        <v/>
      </c>
      <c r="AD177" s="36" t="str">
        <f t="shared" si="35"/>
        <v/>
      </c>
      <c r="AE177" s="36" t="str">
        <f>IF(AB177="","",Freezer!$E24*(AC177-AD177))</f>
        <v/>
      </c>
    </row>
    <row r="180" spans="3:31" ht="15" thickBot="1"/>
    <row r="181" spans="3:31">
      <c r="C181" s="379" t="s">
        <v>151</v>
      </c>
      <c r="D181" s="381" t="s">
        <v>161</v>
      </c>
      <c r="E181" s="383" t="s">
        <v>162</v>
      </c>
      <c r="F181" s="377" t="s">
        <v>163</v>
      </c>
      <c r="G181" s="377" t="s">
        <v>164</v>
      </c>
      <c r="I181" s="379" t="s">
        <v>158</v>
      </c>
      <c r="J181" s="381" t="s">
        <v>161</v>
      </c>
      <c r="K181" s="383" t="s">
        <v>162</v>
      </c>
      <c r="L181" s="377" t="s">
        <v>163</v>
      </c>
      <c r="M181" s="377" t="s">
        <v>164</v>
      </c>
      <c r="O181" s="379" t="s">
        <v>159</v>
      </c>
      <c r="P181" s="381" t="s">
        <v>161</v>
      </c>
      <c r="Q181" s="383" t="s">
        <v>162</v>
      </c>
      <c r="R181" s="377" t="s">
        <v>163</v>
      </c>
      <c r="S181" s="377" t="s">
        <v>164</v>
      </c>
      <c r="U181" s="379" t="s">
        <v>160</v>
      </c>
      <c r="V181" s="381" t="s">
        <v>161</v>
      </c>
      <c r="W181" s="383" t="s">
        <v>162</v>
      </c>
      <c r="X181" s="377" t="s">
        <v>163</v>
      </c>
      <c r="Y181" s="377" t="s">
        <v>164</v>
      </c>
      <c r="AA181" s="379" t="s">
        <v>152</v>
      </c>
      <c r="AB181" s="381" t="s">
        <v>161</v>
      </c>
      <c r="AC181" s="383" t="s">
        <v>162</v>
      </c>
      <c r="AD181" s="377" t="s">
        <v>163</v>
      </c>
      <c r="AE181" s="377" t="s">
        <v>164</v>
      </c>
    </row>
    <row r="182" spans="3:31">
      <c r="C182" s="380"/>
      <c r="D182" s="382"/>
      <c r="E182" s="384"/>
      <c r="F182" s="378"/>
      <c r="G182" s="378"/>
      <c r="I182" s="380"/>
      <c r="J182" s="382"/>
      <c r="K182" s="384"/>
      <c r="L182" s="378"/>
      <c r="M182" s="378"/>
      <c r="O182" s="380"/>
      <c r="P182" s="382"/>
      <c r="Q182" s="384"/>
      <c r="R182" s="378"/>
      <c r="S182" s="378"/>
      <c r="U182" s="380"/>
      <c r="V182" s="382"/>
      <c r="W182" s="384"/>
      <c r="X182" s="378"/>
      <c r="Y182" s="378"/>
      <c r="AA182" s="380"/>
      <c r="AB182" s="382"/>
      <c r="AC182" s="384"/>
      <c r="AD182" s="378"/>
      <c r="AE182" s="378"/>
    </row>
    <row r="183" spans="3:31">
      <c r="C183" s="194">
        <v>1</v>
      </c>
      <c r="D183" s="195" t="str">
        <f>IF('Lookup Tables'!$C$156=Freezer!$C15,1.76*Freezer!$D15,"")</f>
        <v/>
      </c>
      <c r="E183" s="35" t="str">
        <f>IF(D183="","",D183*7.29+107.8)</f>
        <v/>
      </c>
      <c r="F183" s="36" t="str">
        <f>IF(D183="","",D183*6.56+97)</f>
        <v/>
      </c>
      <c r="G183" s="36" t="str">
        <f>IF(D183="","",Freezer!$E15*(E183-F183))</f>
        <v/>
      </c>
      <c r="I183" s="194">
        <v>1</v>
      </c>
      <c r="J183" s="195" t="str">
        <f>IF('Lookup Tables'!$C$157=Freezer!$C15,1.76*Freezer!$D15,"")</f>
        <v/>
      </c>
      <c r="K183" s="35" t="str">
        <f t="shared" ref="K183:K192" si="37">IF(J183="","",J183*10.24+148.1)</f>
        <v/>
      </c>
      <c r="L183" s="36" t="str">
        <f t="shared" ref="L183:L192" si="38">IF(J183="","",J183*9.22+133.3)</f>
        <v/>
      </c>
      <c r="M183" s="36" t="str">
        <f>IF(J183="","",Freezer!$E15*(K183-L183))</f>
        <v/>
      </c>
      <c r="O183" s="194">
        <v>1</v>
      </c>
      <c r="P183" s="195" t="str">
        <f>IF('Lookup Tables'!$C$158=Freezer!$C15,1.76*Freezer!$D15,"")</f>
        <v/>
      </c>
      <c r="Q183" s="35" t="str">
        <f>IF(P183="","",P183*8.65+225.7)</f>
        <v/>
      </c>
      <c r="R183" s="36" t="str">
        <f>IF(P183="","",P183*7.79+203.1)</f>
        <v/>
      </c>
      <c r="S183" s="36" t="str">
        <f>IF(P183="","",Freezer!$E15*(Q183-R183))</f>
        <v/>
      </c>
      <c r="U183" s="194">
        <v>1</v>
      </c>
      <c r="V183" s="195" t="str">
        <f>IF('Lookup Tables'!$C$159=Freezer!$C15,Freezer!$D15,"")</f>
        <v/>
      </c>
      <c r="W183" s="35" t="str">
        <f>IF(V183="","",V183*10.17+351.9)</f>
        <v/>
      </c>
      <c r="X183" s="36" t="str">
        <f>IF(V183="","",V183*9.15+316.7)</f>
        <v/>
      </c>
      <c r="Y183" s="36" t="str">
        <f>IF(V183="","",Freezer!$E15*(W183-X183))</f>
        <v/>
      </c>
      <c r="AA183" s="194">
        <v>1</v>
      </c>
      <c r="AB183" s="195" t="str">
        <f>IF('Lookup Tables'!$C$160=Freezer!$C15,1.76*Freezer!$D15,"")</f>
        <v/>
      </c>
      <c r="AC183" s="35" t="str">
        <f>IF(AB183="","",AB183*9.25+136.8)</f>
        <v/>
      </c>
      <c r="AD183" s="36" t="str">
        <f>IF(AB183="","",AB183*8.33+123.1)</f>
        <v/>
      </c>
      <c r="AE183" s="36" t="str">
        <f>IF(AB183="","",Freezer!$E15*(AC183-AD183))</f>
        <v/>
      </c>
    </row>
    <row r="184" spans="3:31">
      <c r="C184" s="46">
        <v>2</v>
      </c>
      <c r="D184" s="195" t="str">
        <f>IF('Lookup Tables'!$C$156=Freezer!$C16,1.76*Freezer!$D16,"")</f>
        <v/>
      </c>
      <c r="E184" s="35" t="str">
        <f t="shared" ref="E184:E192" si="39">IF(D184="","",D184*7.29+107.8)</f>
        <v/>
      </c>
      <c r="F184" s="36" t="str">
        <f t="shared" ref="F184:F192" si="40">IF(D184="","",D184*6.56+97)</f>
        <v/>
      </c>
      <c r="G184" s="36" t="str">
        <f>IF(D184="","",Freezer!$E16*(E184-F184))</f>
        <v/>
      </c>
      <c r="I184" s="46">
        <v>2</v>
      </c>
      <c r="J184" s="195" t="str">
        <f>IF('Lookup Tables'!$C$157=Freezer!$C16,1.76*Freezer!$D16,"")</f>
        <v/>
      </c>
      <c r="K184" s="35" t="str">
        <f t="shared" si="37"/>
        <v/>
      </c>
      <c r="L184" s="36" t="str">
        <f t="shared" si="38"/>
        <v/>
      </c>
      <c r="M184" s="36" t="str">
        <f>IF(J184="","",Freezer!$E16*(K184-L184))</f>
        <v/>
      </c>
      <c r="O184" s="46">
        <v>2</v>
      </c>
      <c r="P184" s="195" t="str">
        <f>IF('Lookup Tables'!$C$158=Freezer!$C16,1.76*Freezer!$D16,"")</f>
        <v/>
      </c>
      <c r="Q184" s="35" t="str">
        <f t="shared" ref="Q184:Q192" si="41">IF(P184="","",P184*8.65+225.7)</f>
        <v/>
      </c>
      <c r="R184" s="36" t="str">
        <f t="shared" ref="R184:R192" si="42">IF(P184="","",P184*7.79+203.1)</f>
        <v/>
      </c>
      <c r="S184" s="36" t="str">
        <f>IF(P184="","",Freezer!$E16*(Q184-R184))</f>
        <v/>
      </c>
      <c r="U184" s="46">
        <v>2</v>
      </c>
      <c r="V184" s="195" t="str">
        <f>IF('Lookup Tables'!$C$159=Freezer!$C16,Freezer!$D16,"")</f>
        <v/>
      </c>
      <c r="W184" s="35" t="str">
        <f t="shared" ref="W184:W192" si="43">IF(V184="","",V184*10.17+351.9)</f>
        <v/>
      </c>
      <c r="X184" s="36" t="str">
        <f t="shared" ref="X184:X192" si="44">IF(V184="","",V184*9.15+316.7)</f>
        <v/>
      </c>
      <c r="Y184" s="36" t="str">
        <f>IF(V184="","",Freezer!$E16*(W184-X184))</f>
        <v/>
      </c>
      <c r="AA184" s="46">
        <v>2</v>
      </c>
      <c r="AB184" s="195" t="str">
        <f>IF('Lookup Tables'!$C$160=Freezer!$C16,1.76*Freezer!$D16,"")</f>
        <v/>
      </c>
      <c r="AC184" s="35" t="str">
        <f t="shared" ref="AC184:AC192" si="45">IF(AB184="","",AB184*9.25+136.8)</f>
        <v/>
      </c>
      <c r="AD184" s="36" t="str">
        <f t="shared" ref="AD184:AD192" si="46">IF(AB184="","",AB184*8.33+123.1)</f>
        <v/>
      </c>
      <c r="AE184" s="36" t="str">
        <f>IF(AB184="","",Freezer!$E16*(AC184-AD184))</f>
        <v/>
      </c>
    </row>
    <row r="185" spans="3:31">
      <c r="C185" s="46">
        <v>3</v>
      </c>
      <c r="D185" s="195" t="str">
        <f>IF('Lookup Tables'!$C$156=Freezer!$C17,1.76*Freezer!$D17,"")</f>
        <v/>
      </c>
      <c r="E185" s="35" t="str">
        <f t="shared" si="39"/>
        <v/>
      </c>
      <c r="F185" s="36" t="str">
        <f t="shared" si="40"/>
        <v/>
      </c>
      <c r="G185" s="36" t="str">
        <f>IF(D185="","",Freezer!$E17*(E185-F185))</f>
        <v/>
      </c>
      <c r="I185" s="46">
        <v>3</v>
      </c>
      <c r="J185" s="195" t="str">
        <f>IF('Lookup Tables'!$C$157=Freezer!$C17,1.76*Freezer!$D17,"")</f>
        <v/>
      </c>
      <c r="K185" s="35" t="str">
        <f t="shared" si="37"/>
        <v/>
      </c>
      <c r="L185" s="36" t="str">
        <f t="shared" si="38"/>
        <v/>
      </c>
      <c r="M185" s="36" t="str">
        <f>IF(J185="","",Freezer!$E17*(K185-L185))</f>
        <v/>
      </c>
      <c r="O185" s="46">
        <v>3</v>
      </c>
      <c r="P185" s="195" t="str">
        <f>IF('Lookup Tables'!$C$158=Freezer!$C17,1.76*Freezer!$D17,"")</f>
        <v/>
      </c>
      <c r="Q185" s="35" t="str">
        <f t="shared" si="41"/>
        <v/>
      </c>
      <c r="R185" s="36" t="str">
        <f t="shared" si="42"/>
        <v/>
      </c>
      <c r="S185" s="36" t="str">
        <f>IF(P185="","",Freezer!$E17*(Q185-R185))</f>
        <v/>
      </c>
      <c r="U185" s="46">
        <v>3</v>
      </c>
      <c r="V185" s="195" t="str">
        <f>IF('Lookup Tables'!$C$159=Freezer!$C17,Freezer!$D17,"")</f>
        <v/>
      </c>
      <c r="W185" s="35" t="str">
        <f t="shared" si="43"/>
        <v/>
      </c>
      <c r="X185" s="36" t="str">
        <f t="shared" si="44"/>
        <v/>
      </c>
      <c r="Y185" s="36" t="str">
        <f>IF(V185="","",Freezer!$E17*(W185-X185))</f>
        <v/>
      </c>
      <c r="AA185" s="46">
        <v>3</v>
      </c>
      <c r="AB185" s="195" t="str">
        <f>IF('Lookup Tables'!$C$160=Freezer!$C17,1.76*Freezer!$D17,"")</f>
        <v/>
      </c>
      <c r="AC185" s="35" t="str">
        <f t="shared" si="45"/>
        <v/>
      </c>
      <c r="AD185" s="36" t="str">
        <f t="shared" si="46"/>
        <v/>
      </c>
      <c r="AE185" s="36" t="str">
        <f>IF(AB185="","",Freezer!$E17*(AC185-AD185))</f>
        <v/>
      </c>
    </row>
    <row r="186" spans="3:31">
      <c r="C186" s="46">
        <v>4</v>
      </c>
      <c r="D186" s="195" t="str">
        <f>IF('Lookup Tables'!$C$156=Freezer!$C18,1.76*Freezer!$D18,"")</f>
        <v/>
      </c>
      <c r="E186" s="35" t="str">
        <f t="shared" si="39"/>
        <v/>
      </c>
      <c r="F186" s="36" t="str">
        <f t="shared" si="40"/>
        <v/>
      </c>
      <c r="G186" s="36" t="str">
        <f>IF(D186="","",Freezer!$E18*(E186-F186))</f>
        <v/>
      </c>
      <c r="I186" s="46">
        <v>4</v>
      </c>
      <c r="J186" s="195" t="str">
        <f>IF('Lookup Tables'!$C$157=Freezer!$C18,1.76*Freezer!$D18,"")</f>
        <v/>
      </c>
      <c r="K186" s="35" t="str">
        <f t="shared" si="37"/>
        <v/>
      </c>
      <c r="L186" s="36" t="str">
        <f t="shared" si="38"/>
        <v/>
      </c>
      <c r="M186" s="36" t="str">
        <f>IF(J186="","",Freezer!$E18*(K186-L186))</f>
        <v/>
      </c>
      <c r="O186" s="46">
        <v>4</v>
      </c>
      <c r="P186" s="195" t="str">
        <f>IF('Lookup Tables'!$C$158=Freezer!$C18,1.76*Freezer!$D18,"")</f>
        <v/>
      </c>
      <c r="Q186" s="35" t="str">
        <f t="shared" si="41"/>
        <v/>
      </c>
      <c r="R186" s="36" t="str">
        <f t="shared" si="42"/>
        <v/>
      </c>
      <c r="S186" s="36" t="str">
        <f>IF(P186="","",Freezer!$E18*(Q186-R186))</f>
        <v/>
      </c>
      <c r="U186" s="46">
        <v>4</v>
      </c>
      <c r="V186" s="195" t="str">
        <f>IF('Lookup Tables'!$C$159=Freezer!$C18,Freezer!$D18,"")</f>
        <v/>
      </c>
      <c r="W186" s="35" t="str">
        <f t="shared" si="43"/>
        <v/>
      </c>
      <c r="X186" s="36" t="str">
        <f t="shared" si="44"/>
        <v/>
      </c>
      <c r="Y186" s="36" t="str">
        <f>IF(V186="","",Freezer!$E18*(W186-X186))</f>
        <v/>
      </c>
      <c r="AA186" s="46">
        <v>4</v>
      </c>
      <c r="AB186" s="195" t="str">
        <f>IF('Lookup Tables'!$C$160=Freezer!$C18,1.76*Freezer!$D18,"")</f>
        <v/>
      </c>
      <c r="AC186" s="35" t="str">
        <f t="shared" si="45"/>
        <v/>
      </c>
      <c r="AD186" s="36" t="str">
        <f t="shared" si="46"/>
        <v/>
      </c>
      <c r="AE186" s="36" t="str">
        <f>IF(AB186="","",Freezer!$E18*(AC186-AD186))</f>
        <v/>
      </c>
    </row>
    <row r="187" spans="3:31">
      <c r="C187" s="46">
        <v>5</v>
      </c>
      <c r="D187" s="195" t="str">
        <f>IF('Lookup Tables'!$C$156=Freezer!$C19,1.76*Freezer!$D19,"")</f>
        <v/>
      </c>
      <c r="E187" s="35" t="str">
        <f t="shared" si="39"/>
        <v/>
      </c>
      <c r="F187" s="36" t="str">
        <f t="shared" si="40"/>
        <v/>
      </c>
      <c r="G187" s="36" t="str">
        <f>IF(D187="","",Freezer!$E19*(E187-F187))</f>
        <v/>
      </c>
      <c r="I187" s="46">
        <v>5</v>
      </c>
      <c r="J187" s="195" t="str">
        <f>IF('Lookup Tables'!$C$157=Freezer!$C19,1.76*Freezer!$D19,"")</f>
        <v/>
      </c>
      <c r="K187" s="35" t="str">
        <f t="shared" si="37"/>
        <v/>
      </c>
      <c r="L187" s="36" t="str">
        <f t="shared" si="38"/>
        <v/>
      </c>
      <c r="M187" s="36" t="str">
        <f>IF(J187="","",Freezer!$E19*(K187-L187))</f>
        <v/>
      </c>
      <c r="O187" s="46">
        <v>5</v>
      </c>
      <c r="P187" s="195" t="str">
        <f>IF('Lookup Tables'!$C$158=Freezer!$C19,1.76*Freezer!$D19,"")</f>
        <v/>
      </c>
      <c r="Q187" s="35" t="str">
        <f t="shared" si="41"/>
        <v/>
      </c>
      <c r="R187" s="36" t="str">
        <f t="shared" si="42"/>
        <v/>
      </c>
      <c r="S187" s="36" t="str">
        <f>IF(P187="","",Freezer!$E19*(Q187-R187))</f>
        <v/>
      </c>
      <c r="U187" s="46">
        <v>5</v>
      </c>
      <c r="V187" s="195" t="str">
        <f>IF('Lookup Tables'!$C$159=Freezer!$C19,Freezer!$D19,"")</f>
        <v/>
      </c>
      <c r="W187" s="35" t="str">
        <f t="shared" si="43"/>
        <v/>
      </c>
      <c r="X187" s="36" t="str">
        <f t="shared" si="44"/>
        <v/>
      </c>
      <c r="Y187" s="36" t="str">
        <f>IF(V187="","",Freezer!$E19*(W187-X187))</f>
        <v/>
      </c>
      <c r="AA187" s="46">
        <v>5</v>
      </c>
      <c r="AB187" s="195" t="str">
        <f>IF('Lookup Tables'!$C$160=Freezer!$C19,1.76*Freezer!$D19,"")</f>
        <v/>
      </c>
      <c r="AC187" s="35" t="str">
        <f t="shared" si="45"/>
        <v/>
      </c>
      <c r="AD187" s="36" t="str">
        <f t="shared" si="46"/>
        <v/>
      </c>
      <c r="AE187" s="36" t="str">
        <f>IF(AB187="","",Freezer!$E19*(AC187-AD187))</f>
        <v/>
      </c>
    </row>
    <row r="188" spans="3:31">
      <c r="C188" s="46">
        <v>6</v>
      </c>
      <c r="D188" s="195" t="str">
        <f>IF('Lookup Tables'!$C$156=Freezer!$C20,1.76*Freezer!$D20,"")</f>
        <v/>
      </c>
      <c r="E188" s="35" t="str">
        <f t="shared" si="39"/>
        <v/>
      </c>
      <c r="F188" s="36" t="str">
        <f t="shared" si="40"/>
        <v/>
      </c>
      <c r="G188" s="36" t="str">
        <f>IF(D188="","",Freezer!$E20*(E188-F188))</f>
        <v/>
      </c>
      <c r="I188" s="46">
        <v>6</v>
      </c>
      <c r="J188" s="195" t="str">
        <f>IF('Lookup Tables'!$C$157=Freezer!$C20,1.76*Freezer!$D20,"")</f>
        <v/>
      </c>
      <c r="K188" s="35" t="str">
        <f t="shared" si="37"/>
        <v/>
      </c>
      <c r="L188" s="36" t="str">
        <f t="shared" si="38"/>
        <v/>
      </c>
      <c r="M188" s="36" t="str">
        <f>IF(J188="","",Freezer!$E20*(K188-L188))</f>
        <v/>
      </c>
      <c r="O188" s="46">
        <v>6</v>
      </c>
      <c r="P188" s="195" t="str">
        <f>IF('Lookup Tables'!$C$158=Freezer!$C20,1.76*Freezer!$D20,"")</f>
        <v/>
      </c>
      <c r="Q188" s="35" t="str">
        <f t="shared" si="41"/>
        <v/>
      </c>
      <c r="R188" s="36" t="str">
        <f t="shared" si="42"/>
        <v/>
      </c>
      <c r="S188" s="36" t="str">
        <f>IF(P188="","",Freezer!$E20*(Q188-R188))</f>
        <v/>
      </c>
      <c r="U188" s="46">
        <v>6</v>
      </c>
      <c r="V188" s="195" t="str">
        <f>IF('Lookup Tables'!$C$159=Freezer!$C20,Freezer!$D20,"")</f>
        <v/>
      </c>
      <c r="W188" s="35" t="str">
        <f t="shared" si="43"/>
        <v/>
      </c>
      <c r="X188" s="36" t="str">
        <f t="shared" si="44"/>
        <v/>
      </c>
      <c r="Y188" s="36" t="str">
        <f>IF(V188="","",Freezer!$E20*(W188-X188))</f>
        <v/>
      </c>
      <c r="AA188" s="46">
        <v>6</v>
      </c>
      <c r="AB188" s="195" t="str">
        <f>IF('Lookup Tables'!$C$160=Freezer!$C20,1.76*Freezer!$D20,"")</f>
        <v/>
      </c>
      <c r="AC188" s="35" t="str">
        <f t="shared" si="45"/>
        <v/>
      </c>
      <c r="AD188" s="36" t="str">
        <f t="shared" si="46"/>
        <v/>
      </c>
      <c r="AE188" s="36" t="str">
        <f>IF(AB188="","",Freezer!$E20*(AC188-AD188))</f>
        <v/>
      </c>
    </row>
    <row r="189" spans="3:31">
      <c r="C189" s="46">
        <v>7</v>
      </c>
      <c r="D189" s="195" t="str">
        <f>IF('Lookup Tables'!$C$156=Freezer!$C21,1.76*Freezer!$D21,"")</f>
        <v/>
      </c>
      <c r="E189" s="35" t="str">
        <f t="shared" si="39"/>
        <v/>
      </c>
      <c r="F189" s="36" t="str">
        <f t="shared" si="40"/>
        <v/>
      </c>
      <c r="G189" s="36" t="str">
        <f>IF(D189="","",Freezer!$E21*(E189-F189))</f>
        <v/>
      </c>
      <c r="I189" s="46">
        <v>7</v>
      </c>
      <c r="J189" s="195" t="str">
        <f>IF('Lookup Tables'!$C$157=Freezer!$C21,1.76*Freezer!$D21,"")</f>
        <v/>
      </c>
      <c r="K189" s="35" t="str">
        <f t="shared" si="37"/>
        <v/>
      </c>
      <c r="L189" s="36" t="str">
        <f t="shared" si="38"/>
        <v/>
      </c>
      <c r="M189" s="36" t="str">
        <f>IF(J189="","",Freezer!$E21*(K189-L189))</f>
        <v/>
      </c>
      <c r="O189" s="46">
        <v>7</v>
      </c>
      <c r="P189" s="195" t="str">
        <f>IF('Lookup Tables'!$C$158=Freezer!$C21,1.76*Freezer!$D21,"")</f>
        <v/>
      </c>
      <c r="Q189" s="35" t="str">
        <f t="shared" si="41"/>
        <v/>
      </c>
      <c r="R189" s="36" t="str">
        <f t="shared" si="42"/>
        <v/>
      </c>
      <c r="S189" s="36" t="str">
        <f>IF(P189="","",Freezer!$E21*(Q189-R189))</f>
        <v/>
      </c>
      <c r="U189" s="46">
        <v>7</v>
      </c>
      <c r="V189" s="195" t="str">
        <f>IF('Lookup Tables'!$C$159=Freezer!$C21,Freezer!$D21,"")</f>
        <v/>
      </c>
      <c r="W189" s="35" t="str">
        <f t="shared" si="43"/>
        <v/>
      </c>
      <c r="X189" s="36" t="str">
        <f t="shared" si="44"/>
        <v/>
      </c>
      <c r="Y189" s="36" t="str">
        <f>IF(V189="","",Freezer!$E21*(W189-X189))</f>
        <v/>
      </c>
      <c r="AA189" s="46">
        <v>7</v>
      </c>
      <c r="AB189" s="195" t="str">
        <f>IF('Lookup Tables'!$C$160=Freezer!$C21,1.76*Freezer!$D21,"")</f>
        <v/>
      </c>
      <c r="AC189" s="35" t="str">
        <f t="shared" si="45"/>
        <v/>
      </c>
      <c r="AD189" s="36" t="str">
        <f t="shared" si="46"/>
        <v/>
      </c>
      <c r="AE189" s="36" t="str">
        <f>IF(AB189="","",Freezer!$E21*(AC189-AD189))</f>
        <v/>
      </c>
    </row>
    <row r="190" spans="3:31">
      <c r="C190" s="46">
        <v>8</v>
      </c>
      <c r="D190" s="195" t="str">
        <f>IF('Lookup Tables'!$C$156=Freezer!$C22,1.76*Freezer!$D22,"")</f>
        <v/>
      </c>
      <c r="E190" s="35" t="str">
        <f t="shared" si="39"/>
        <v/>
      </c>
      <c r="F190" s="36" t="str">
        <f t="shared" si="40"/>
        <v/>
      </c>
      <c r="G190" s="36" t="str">
        <f>IF(D190="","",Freezer!$E22*(E190-F190))</f>
        <v/>
      </c>
      <c r="I190" s="46">
        <v>8</v>
      </c>
      <c r="J190" s="195" t="str">
        <f>IF('Lookup Tables'!$C$157=Freezer!$C22,1.76*Freezer!$D22,"")</f>
        <v/>
      </c>
      <c r="K190" s="35" t="str">
        <f t="shared" si="37"/>
        <v/>
      </c>
      <c r="L190" s="36" t="str">
        <f t="shared" si="38"/>
        <v/>
      </c>
      <c r="M190" s="36" t="str">
        <f>IF(J190="","",Freezer!$E22*(K190-L190))</f>
        <v/>
      </c>
      <c r="O190" s="46">
        <v>8</v>
      </c>
      <c r="P190" s="195" t="str">
        <f>IF('Lookup Tables'!$C$158=Freezer!$C22,1.76*Freezer!$D22,"")</f>
        <v/>
      </c>
      <c r="Q190" s="35" t="str">
        <f t="shared" si="41"/>
        <v/>
      </c>
      <c r="R190" s="36" t="str">
        <f t="shared" si="42"/>
        <v/>
      </c>
      <c r="S190" s="36" t="str">
        <f>IF(P190="","",Freezer!$E22*(Q190-R190))</f>
        <v/>
      </c>
      <c r="U190" s="46">
        <v>8</v>
      </c>
      <c r="V190" s="195" t="str">
        <f>IF('Lookup Tables'!$C$159=Freezer!$C22,Freezer!$D22,"")</f>
        <v/>
      </c>
      <c r="W190" s="35" t="str">
        <f t="shared" si="43"/>
        <v/>
      </c>
      <c r="X190" s="36" t="str">
        <f t="shared" si="44"/>
        <v/>
      </c>
      <c r="Y190" s="36" t="str">
        <f>IF(V190="","",Freezer!$E22*(W190-X190))</f>
        <v/>
      </c>
      <c r="AA190" s="46">
        <v>8</v>
      </c>
      <c r="AB190" s="195" t="str">
        <f>IF('Lookup Tables'!$C$160=Freezer!$C22,1.76*Freezer!$D22,"")</f>
        <v/>
      </c>
      <c r="AC190" s="35" t="str">
        <f t="shared" si="45"/>
        <v/>
      </c>
      <c r="AD190" s="36" t="str">
        <f t="shared" si="46"/>
        <v/>
      </c>
      <c r="AE190" s="36" t="str">
        <f>IF(AB190="","",Freezer!$E22*(AC190-AD190))</f>
        <v/>
      </c>
    </row>
    <row r="191" spans="3:31">
      <c r="C191" s="192">
        <v>9</v>
      </c>
      <c r="D191" s="195" t="str">
        <f>IF('Lookup Tables'!$C$156=Freezer!$C23,1.76*Freezer!$D23,"")</f>
        <v/>
      </c>
      <c r="E191" s="35" t="str">
        <f t="shared" si="39"/>
        <v/>
      </c>
      <c r="F191" s="36" t="str">
        <f t="shared" si="40"/>
        <v/>
      </c>
      <c r="G191" s="36" t="str">
        <f>IF(D191="","",Freezer!$E23*(E191-F191))</f>
        <v/>
      </c>
      <c r="I191" s="192">
        <v>9</v>
      </c>
      <c r="J191" s="195" t="str">
        <f>IF('Lookup Tables'!$C$157=Freezer!$C23,1.76*Freezer!$D23,"")</f>
        <v/>
      </c>
      <c r="K191" s="35" t="str">
        <f t="shared" si="37"/>
        <v/>
      </c>
      <c r="L191" s="36" t="str">
        <f t="shared" si="38"/>
        <v/>
      </c>
      <c r="M191" s="36" t="str">
        <f>IF(J191="","",Freezer!$E23*(K191-L191))</f>
        <v/>
      </c>
      <c r="O191" s="192">
        <v>9</v>
      </c>
      <c r="P191" s="195" t="str">
        <f>IF('Lookup Tables'!$C$158=Freezer!$C23,1.76*Freezer!$D23,"")</f>
        <v/>
      </c>
      <c r="Q191" s="35" t="str">
        <f t="shared" si="41"/>
        <v/>
      </c>
      <c r="R191" s="36" t="str">
        <f t="shared" si="42"/>
        <v/>
      </c>
      <c r="S191" s="36" t="str">
        <f>IF(P191="","",Freezer!$E23*(Q191-R191))</f>
        <v/>
      </c>
      <c r="U191" s="192">
        <v>9</v>
      </c>
      <c r="V191" s="195" t="str">
        <f>IF('Lookup Tables'!$C$159=Freezer!$C23,Freezer!$D23,"")</f>
        <v/>
      </c>
      <c r="W191" s="35" t="str">
        <f t="shared" si="43"/>
        <v/>
      </c>
      <c r="X191" s="36" t="str">
        <f t="shared" si="44"/>
        <v/>
      </c>
      <c r="Y191" s="36" t="str">
        <f>IF(V191="","",Freezer!$E23*(W191-X191))</f>
        <v/>
      </c>
      <c r="AA191" s="192">
        <v>9</v>
      </c>
      <c r="AB191" s="195" t="str">
        <f>IF('Lookup Tables'!$C$160=Freezer!$C23,1.76*Freezer!$D23,"")</f>
        <v/>
      </c>
      <c r="AC191" s="35" t="str">
        <f t="shared" si="45"/>
        <v/>
      </c>
      <c r="AD191" s="36" t="str">
        <f t="shared" si="46"/>
        <v/>
      </c>
      <c r="AE191" s="36" t="str">
        <f>IF(AB191="","",Freezer!$E23*(AC191-AD191))</f>
        <v/>
      </c>
    </row>
    <row r="192" spans="3:31" ht="27.75" customHeight="1" thickBot="1">
      <c r="C192" s="47">
        <v>10</v>
      </c>
      <c r="D192" s="195" t="str">
        <f>IF('Lookup Tables'!$C$156=Freezer!$C24,1.76*Freezer!$D24,"")</f>
        <v/>
      </c>
      <c r="E192" s="35" t="str">
        <f t="shared" si="39"/>
        <v/>
      </c>
      <c r="F192" s="36" t="str">
        <f t="shared" si="40"/>
        <v/>
      </c>
      <c r="G192" s="36" t="str">
        <f>IF(D192="","",Freezer!$E24*(E192-F192))</f>
        <v/>
      </c>
      <c r="I192" s="47">
        <v>10</v>
      </c>
      <c r="J192" s="195" t="str">
        <f>IF('Lookup Tables'!$C$157=Freezer!$C24,1.76*Freezer!$D24,"")</f>
        <v/>
      </c>
      <c r="K192" s="35" t="str">
        <f t="shared" si="37"/>
        <v/>
      </c>
      <c r="L192" s="36" t="str">
        <f t="shared" si="38"/>
        <v/>
      </c>
      <c r="M192" s="36" t="str">
        <f>IF(J192="","",Freezer!$E24*(K192-L192))</f>
        <v/>
      </c>
      <c r="O192" s="47">
        <v>10</v>
      </c>
      <c r="P192" s="195" t="str">
        <f>IF('Lookup Tables'!$C$158=Freezer!$C24,1.76*Freezer!$D24,"")</f>
        <v/>
      </c>
      <c r="Q192" s="35" t="str">
        <f t="shared" si="41"/>
        <v/>
      </c>
      <c r="R192" s="36" t="str">
        <f t="shared" si="42"/>
        <v/>
      </c>
      <c r="S192" s="36" t="str">
        <f>IF(P192="","",Freezer!$E24*(Q192-R192))</f>
        <v/>
      </c>
      <c r="U192" s="47">
        <v>10</v>
      </c>
      <c r="V192" s="195" t="str">
        <f>IF('Lookup Tables'!$C$159=Freezer!$C24,Freezer!$D24,"")</f>
        <v/>
      </c>
      <c r="W192" s="35" t="str">
        <f t="shared" si="43"/>
        <v/>
      </c>
      <c r="X192" s="36" t="str">
        <f t="shared" si="44"/>
        <v/>
      </c>
      <c r="Y192" s="36" t="str">
        <f>IF(V192="","",Freezer!$E24*(W192-X192))</f>
        <v/>
      </c>
      <c r="AA192" s="47">
        <v>10</v>
      </c>
      <c r="AB192" s="195" t="str">
        <f>IF('Lookup Tables'!$C$160=Freezer!$C24,1.76*Freezer!$D24,"")</f>
        <v/>
      </c>
      <c r="AC192" s="35" t="str">
        <f t="shared" si="45"/>
        <v/>
      </c>
      <c r="AD192" s="36" t="str">
        <f t="shared" si="46"/>
        <v/>
      </c>
      <c r="AE192" s="36" t="str">
        <f>IF(AB192="","",Freezer!$E24*(AC192-AD192))</f>
        <v/>
      </c>
    </row>
    <row r="193" spans="3:13" ht="22.5" customHeight="1" thickBot="1"/>
    <row r="194" spans="3:13">
      <c r="C194" s="379" t="s">
        <v>187</v>
      </c>
      <c r="D194" s="381"/>
      <c r="E194" s="383" t="s">
        <v>162</v>
      </c>
      <c r="F194" s="377" t="s">
        <v>163</v>
      </c>
      <c r="G194" s="377" t="s">
        <v>164</v>
      </c>
      <c r="I194" s="379" t="s">
        <v>188</v>
      </c>
      <c r="J194" s="381"/>
      <c r="K194" s="383" t="s">
        <v>162</v>
      </c>
      <c r="L194" s="377" t="s">
        <v>163</v>
      </c>
      <c r="M194" s="377" t="s">
        <v>164</v>
      </c>
    </row>
    <row r="195" spans="3:13">
      <c r="C195" s="380"/>
      <c r="D195" s="382"/>
      <c r="E195" s="384"/>
      <c r="F195" s="378"/>
      <c r="G195" s="378"/>
      <c r="I195" s="380"/>
      <c r="J195" s="382"/>
      <c r="K195" s="384"/>
      <c r="L195" s="378"/>
      <c r="M195" s="378"/>
    </row>
    <row r="196" spans="3:13">
      <c r="C196" s="194">
        <v>1</v>
      </c>
      <c r="D196" s="195"/>
      <c r="E196" s="35" t="str">
        <f>IF($C$161=Freezer!$C15,'Lookup Tables'!$D$161,"")</f>
        <v/>
      </c>
      <c r="F196" s="36" t="str">
        <f>IF($C$161=Freezer!$C15,'Lookup Tables'!$E$161,"")</f>
        <v/>
      </c>
      <c r="G196" s="36" t="str">
        <f>IF(E196="","",Freezer!$E15*(E196-F196))</f>
        <v/>
      </c>
      <c r="I196" s="194">
        <v>1</v>
      </c>
      <c r="J196" s="195"/>
      <c r="K196" s="35" t="str">
        <f>IF($C$162=Freezer!$C15,'Lookup Tables'!$D$162,"")</f>
        <v/>
      </c>
      <c r="L196" s="36" t="str">
        <f>IF($C$162=Freezer!$C15,'Lookup Tables'!$E$162,"")</f>
        <v/>
      </c>
      <c r="M196" s="36" t="str">
        <f>IF(K196="","",Freezer!$E15*(K196-L196))</f>
        <v/>
      </c>
    </row>
    <row r="197" spans="3:13">
      <c r="C197" s="46">
        <v>2</v>
      </c>
      <c r="D197" s="195"/>
      <c r="E197" s="35" t="str">
        <f>IF($C$161=Freezer!$C16,'Lookup Tables'!$D$161,"")</f>
        <v/>
      </c>
      <c r="F197" s="36" t="str">
        <f>IF($C$161=Freezer!$C16,'Lookup Tables'!$E$161,"")</f>
        <v/>
      </c>
      <c r="G197" s="36" t="str">
        <f>IF(E197="","",Freezer!$E16*(E197-F197))</f>
        <v/>
      </c>
      <c r="I197" s="46">
        <v>2</v>
      </c>
      <c r="J197" s="195"/>
      <c r="K197" s="35" t="str">
        <f>IF($C$162=Freezer!$C16,'Lookup Tables'!$D$162,"")</f>
        <v/>
      </c>
      <c r="L197" s="36" t="str">
        <f>IF($C$162=Freezer!$C16,'Lookup Tables'!$E$162,"")</f>
        <v/>
      </c>
      <c r="M197" s="36" t="str">
        <f>IF(K197="","",Freezer!$E16*(K197-L197))</f>
        <v/>
      </c>
    </row>
    <row r="198" spans="3:13">
      <c r="C198" s="46">
        <v>3</v>
      </c>
      <c r="D198" s="195"/>
      <c r="E198" s="35" t="str">
        <f>IF($C$161=Freezer!$C17,'Lookup Tables'!$D$161,"")</f>
        <v/>
      </c>
      <c r="F198" s="36" t="str">
        <f>IF($C$161=Freezer!$C17,'Lookup Tables'!$E$161,"")</f>
        <v/>
      </c>
      <c r="G198" s="36" t="str">
        <f>IF(E198="","",Freezer!$E17*(E198-F198))</f>
        <v/>
      </c>
      <c r="I198" s="46">
        <v>3</v>
      </c>
      <c r="J198" s="195"/>
      <c r="K198" s="35" t="str">
        <f>IF($C$162=Freezer!$C17,'Lookup Tables'!$D$162,"")</f>
        <v/>
      </c>
      <c r="L198" s="36" t="str">
        <f>IF($C$162=Freezer!$C17,'Lookup Tables'!$E$162,"")</f>
        <v/>
      </c>
      <c r="M198" s="36" t="str">
        <f>IF(K198="","",Freezer!$E17*(K198-L198))</f>
        <v/>
      </c>
    </row>
    <row r="199" spans="3:13">
      <c r="C199" s="46">
        <v>4</v>
      </c>
      <c r="D199" s="195"/>
      <c r="E199" s="35" t="str">
        <f>IF($C$161=Freezer!$C18,'Lookup Tables'!$D$161,"")</f>
        <v/>
      </c>
      <c r="F199" s="36" t="str">
        <f>IF($C$161=Freezer!$C18,'Lookup Tables'!$E$161,"")</f>
        <v/>
      </c>
      <c r="G199" s="36" t="str">
        <f>IF(E199="","",Freezer!$E18*(E199-F199))</f>
        <v/>
      </c>
      <c r="I199" s="46">
        <v>4</v>
      </c>
      <c r="J199" s="195"/>
      <c r="K199" s="35" t="str">
        <f>IF($C$162=Freezer!$C18,'Lookup Tables'!$D$162,"")</f>
        <v/>
      </c>
      <c r="L199" s="36" t="str">
        <f>IF($C$162=Freezer!$C18,'Lookup Tables'!$E$162,"")</f>
        <v/>
      </c>
      <c r="M199" s="36" t="str">
        <f>IF(K199="","",Freezer!$E18*(K199-L199))</f>
        <v/>
      </c>
    </row>
    <row r="200" spans="3:13">
      <c r="C200" s="46">
        <v>5</v>
      </c>
      <c r="D200" s="195"/>
      <c r="E200" s="35" t="str">
        <f>IF($C$161=Freezer!$C19,'Lookup Tables'!$D$161,"")</f>
        <v/>
      </c>
      <c r="F200" s="36" t="str">
        <f>IF($C$161=Freezer!$C19,'Lookup Tables'!$E$161,"")</f>
        <v/>
      </c>
      <c r="G200" s="36" t="str">
        <f>IF(E200="","",Freezer!$E19*(E200-F200))</f>
        <v/>
      </c>
      <c r="I200" s="46">
        <v>5</v>
      </c>
      <c r="J200" s="195"/>
      <c r="K200" s="35" t="str">
        <f>IF($C$162=Freezer!$C19,'Lookup Tables'!$D$162,"")</f>
        <v/>
      </c>
      <c r="L200" s="36" t="str">
        <f>IF($C$162=Freezer!$C19,'Lookup Tables'!$E$162,"")</f>
        <v/>
      </c>
      <c r="M200" s="36" t="str">
        <f>IF(K200="","",Freezer!$E19*(K200-L200))</f>
        <v/>
      </c>
    </row>
    <row r="201" spans="3:13">
      <c r="C201" s="46">
        <v>6</v>
      </c>
      <c r="D201" s="195"/>
      <c r="E201" s="35" t="str">
        <f>IF($C$161=Freezer!$C20,'Lookup Tables'!$D$161,"")</f>
        <v/>
      </c>
      <c r="F201" s="36" t="str">
        <f>IF($C$161=Freezer!$C20,'Lookup Tables'!$E$161,"")</f>
        <v/>
      </c>
      <c r="G201" s="36" t="str">
        <f>IF(E201="","",Freezer!$E20*(E201-F201))</f>
        <v/>
      </c>
      <c r="I201" s="46">
        <v>6</v>
      </c>
      <c r="J201" s="195"/>
      <c r="K201" s="35" t="str">
        <f>IF($C$162=Freezer!$C20,'Lookup Tables'!$D$162,"")</f>
        <v/>
      </c>
      <c r="L201" s="36" t="str">
        <f>IF($C$162=Freezer!$C20,'Lookup Tables'!$E$162,"")</f>
        <v/>
      </c>
      <c r="M201" s="36" t="str">
        <f>IF(K201="","",Freezer!$E20*(K201-L201))</f>
        <v/>
      </c>
    </row>
    <row r="202" spans="3:13">
      <c r="C202" s="46">
        <v>7</v>
      </c>
      <c r="D202" s="195"/>
      <c r="E202" s="35" t="str">
        <f>IF($C$161=Freezer!$C21,'Lookup Tables'!$D$161,"")</f>
        <v/>
      </c>
      <c r="F202" s="36" t="str">
        <f>IF($C$161=Freezer!$C21,'Lookup Tables'!$E$161,"")</f>
        <v/>
      </c>
      <c r="G202" s="36" t="str">
        <f>IF(E202="","",Freezer!$E21*(E202-F202))</f>
        <v/>
      </c>
      <c r="I202" s="46">
        <v>7</v>
      </c>
      <c r="J202" s="195"/>
      <c r="K202" s="35" t="str">
        <f>IF($C$162=Freezer!$C21,'Lookup Tables'!$D$162,"")</f>
        <v/>
      </c>
      <c r="L202" s="36" t="str">
        <f>IF($C$162=Freezer!$C21,'Lookup Tables'!$E$162,"")</f>
        <v/>
      </c>
      <c r="M202" s="36" t="str">
        <f>IF(K202="","",Freezer!$E21*(K202-L202))</f>
        <v/>
      </c>
    </row>
    <row r="203" spans="3:13">
      <c r="C203" s="46">
        <v>8</v>
      </c>
      <c r="D203" s="195"/>
      <c r="E203" s="35" t="str">
        <f>IF($C$161=Freezer!$C22,'Lookup Tables'!$D$161,"")</f>
        <v/>
      </c>
      <c r="F203" s="36" t="str">
        <f>IF($C$161=Freezer!$C22,'Lookup Tables'!$E$161,"")</f>
        <v/>
      </c>
      <c r="G203" s="36" t="str">
        <f>IF(E203="","",Freezer!$E22*(E203-F203))</f>
        <v/>
      </c>
      <c r="I203" s="46">
        <v>8</v>
      </c>
      <c r="J203" s="195"/>
      <c r="K203" s="35" t="str">
        <f>IF($C$162=Freezer!$C22,'Lookup Tables'!$D$162,"")</f>
        <v/>
      </c>
      <c r="L203" s="36" t="str">
        <f>IF($C$162=Freezer!$C22,'Lookup Tables'!$E$162,"")</f>
        <v/>
      </c>
      <c r="M203" s="36" t="str">
        <f>IF(K203="","",Freezer!$E22*(K203-L203))</f>
        <v/>
      </c>
    </row>
    <row r="204" spans="3:13">
      <c r="C204" s="192">
        <v>9</v>
      </c>
      <c r="D204" s="195"/>
      <c r="E204" s="35" t="str">
        <f>IF($C$161=Freezer!$C23,'Lookup Tables'!$D$161,"")</f>
        <v/>
      </c>
      <c r="F204" s="36" t="str">
        <f>IF($C$161=Freezer!$C23,'Lookup Tables'!$E$161,"")</f>
        <v/>
      </c>
      <c r="G204" s="36" t="str">
        <f>IF(E204="","",Freezer!$E23*(E204-F204))</f>
        <v/>
      </c>
      <c r="I204" s="192">
        <v>9</v>
      </c>
      <c r="J204" s="195"/>
      <c r="K204" s="35" t="str">
        <f>IF($C$162=Freezer!$C23,'Lookup Tables'!$D$162,"")</f>
        <v/>
      </c>
      <c r="L204" s="36" t="str">
        <f>IF($C$162=Freezer!$C23,'Lookup Tables'!$E$162,"")</f>
        <v/>
      </c>
      <c r="M204" s="36" t="str">
        <f>IF(K204="","",Freezer!$E23*(K204-L204))</f>
        <v/>
      </c>
    </row>
    <row r="205" spans="3:13" ht="15" thickBot="1">
      <c r="C205" s="47">
        <v>10</v>
      </c>
      <c r="D205" s="195"/>
      <c r="E205" s="35" t="str">
        <f>IF($C$161=Freezer!$C24,'Lookup Tables'!$D$161,"")</f>
        <v/>
      </c>
      <c r="F205" s="36" t="str">
        <f>IF($C$161=Freezer!$C24,'Lookup Tables'!$E$161,"")</f>
        <v/>
      </c>
      <c r="G205" s="36" t="str">
        <f>IF(E205="","",Freezer!$E24*(E205-F205))</f>
        <v/>
      </c>
      <c r="I205" s="47">
        <v>10</v>
      </c>
      <c r="J205" s="195"/>
      <c r="K205" s="35" t="str">
        <f>IF($C$162=Freezer!$C24,'Lookup Tables'!$D$162,"")</f>
        <v/>
      </c>
      <c r="L205" s="36" t="str">
        <f>IF($C$162=Freezer!$C24,'Lookup Tables'!$E$162,"")</f>
        <v/>
      </c>
      <c r="M205" s="36" t="str">
        <f>IF(K205="","",Freezer!$E24*(K205-L205))</f>
        <v/>
      </c>
    </row>
  </sheetData>
  <sheetProtection algorithmName="SHA-512" hashValue="l5Ruh9UGJnEZKGqK/IKbV9kp4GX9W/FrsvD7jo5dkorR4M1dPg2HXbZpQP+LhBWKe4hs40g/HvahanL6fXDlbA==" saltValue="BZ5IwQaF5U8E9wFOsY4F5A==" spinCount="100000" sheet="1" objects="1" scenarios="1"/>
  <mergeCells count="77">
    <mergeCell ref="I194:I195"/>
    <mergeCell ref="J194:J195"/>
    <mergeCell ref="K194:K195"/>
    <mergeCell ref="L194:L195"/>
    <mergeCell ref="M194:M195"/>
    <mergeCell ref="C194:C195"/>
    <mergeCell ref="D194:D195"/>
    <mergeCell ref="E194:E195"/>
    <mergeCell ref="F194:F195"/>
    <mergeCell ref="G194:G195"/>
    <mergeCell ref="C2:D2"/>
    <mergeCell ref="C87:D87"/>
    <mergeCell ref="C105:D105"/>
    <mergeCell ref="C92:C93"/>
    <mergeCell ref="O6:P6"/>
    <mergeCell ref="D92:F92"/>
    <mergeCell ref="G92:I92"/>
    <mergeCell ref="K50:N50"/>
    <mergeCell ref="K54:N54"/>
    <mergeCell ref="Q50:R50"/>
    <mergeCell ref="S50:T50"/>
    <mergeCell ref="P52:T52"/>
    <mergeCell ref="P56:T56"/>
    <mergeCell ref="C166:C167"/>
    <mergeCell ref="D166:D167"/>
    <mergeCell ref="E166:E167"/>
    <mergeCell ref="F166:F167"/>
    <mergeCell ref="C132:D132"/>
    <mergeCell ref="C144:D144"/>
    <mergeCell ref="C149:C150"/>
    <mergeCell ref="G166:G167"/>
    <mergeCell ref="D149:E149"/>
    <mergeCell ref="I166:I167"/>
    <mergeCell ref="J166:J167"/>
    <mergeCell ref="K166:K167"/>
    <mergeCell ref="L166:L167"/>
    <mergeCell ref="M166:M167"/>
    <mergeCell ref="O166:O167"/>
    <mergeCell ref="P166:P167"/>
    <mergeCell ref="Q166:Q167"/>
    <mergeCell ref="R166:R167"/>
    <mergeCell ref="S166:S167"/>
    <mergeCell ref="U166:U167"/>
    <mergeCell ref="V166:V167"/>
    <mergeCell ref="W166:W167"/>
    <mergeCell ref="X166:X167"/>
    <mergeCell ref="Y166:Y167"/>
    <mergeCell ref="AA166:AA167"/>
    <mergeCell ref="AB166:AB167"/>
    <mergeCell ref="AC166:AC167"/>
    <mergeCell ref="AD166:AD167"/>
    <mergeCell ref="AE166:AE167"/>
    <mergeCell ref="C181:C182"/>
    <mergeCell ref="D181:D182"/>
    <mergeCell ref="E181:E182"/>
    <mergeCell ref="F181:F182"/>
    <mergeCell ref="G181:G182"/>
    <mergeCell ref="I181:I182"/>
    <mergeCell ref="J181:J182"/>
    <mergeCell ref="K181:K182"/>
    <mergeCell ref="L181:L182"/>
    <mergeCell ref="M181:M182"/>
    <mergeCell ref="O181:O182"/>
    <mergeCell ref="P181:P182"/>
    <mergeCell ref="Q181:Q182"/>
    <mergeCell ref="R181:R182"/>
    <mergeCell ref="S181:S182"/>
    <mergeCell ref="U181:U182"/>
    <mergeCell ref="V181:V182"/>
    <mergeCell ref="W181:W182"/>
    <mergeCell ref="X181:X182"/>
    <mergeCell ref="AE181:AE182"/>
    <mergeCell ref="Y181:Y182"/>
    <mergeCell ref="AA181:AA182"/>
    <mergeCell ref="AB181:AB182"/>
    <mergeCell ref="AC181:AC182"/>
    <mergeCell ref="AD181:AD182"/>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984867-40D6-4343-B73E-C02D5F1C301A}">
  <sheetPr>
    <tabColor theme="0" tint="-0.14999847407452621"/>
  </sheetPr>
  <dimension ref="A2:F25"/>
  <sheetViews>
    <sheetView workbookViewId="0">
      <selection activeCell="E12" sqref="E12"/>
    </sheetView>
  </sheetViews>
  <sheetFormatPr defaultColWidth="8.75" defaultRowHeight="14.25"/>
  <cols>
    <col min="1" max="1" width="3.75" style="75" customWidth="1"/>
    <col min="2" max="2" width="8.875" style="75" customWidth="1"/>
    <col min="3" max="3" width="11.5" style="75" customWidth="1"/>
    <col min="4" max="4" width="19.25" style="75" customWidth="1"/>
    <col min="5" max="5" width="61.75" style="81" customWidth="1"/>
    <col min="6" max="6" width="26.75" style="75" customWidth="1"/>
    <col min="7" max="16384" width="8.75" style="1"/>
  </cols>
  <sheetData>
    <row r="2" spans="1:6" ht="20.25">
      <c r="B2" s="400" t="s">
        <v>7</v>
      </c>
      <c r="C2" s="400"/>
      <c r="D2" s="400"/>
      <c r="E2" s="400"/>
      <c r="F2" s="400"/>
    </row>
    <row r="4" spans="1:6" ht="15">
      <c r="B4" s="76" t="s">
        <v>71</v>
      </c>
      <c r="D4" s="77" t="s">
        <v>80</v>
      </c>
      <c r="E4" s="78" t="s">
        <v>72</v>
      </c>
      <c r="F4" s="77" t="s">
        <v>107</v>
      </c>
    </row>
    <row r="5" spans="1:6" ht="15">
      <c r="B5" s="76" t="s">
        <v>73</v>
      </c>
      <c r="D5" s="79" t="s">
        <v>80</v>
      </c>
      <c r="E5" s="80" t="s">
        <v>74</v>
      </c>
      <c r="F5" s="79" t="s">
        <v>107</v>
      </c>
    </row>
    <row r="6" spans="1:6" ht="25.5" customHeight="1"/>
    <row r="7" spans="1:6" s="87" customFormat="1" ht="15">
      <c r="A7" s="82"/>
      <c r="B7" s="83" t="s">
        <v>75</v>
      </c>
      <c r="C7" s="84" t="s">
        <v>10</v>
      </c>
      <c r="D7" s="84" t="s">
        <v>76</v>
      </c>
      <c r="E7" s="85" t="s">
        <v>77</v>
      </c>
      <c r="F7" s="86" t="s">
        <v>78</v>
      </c>
    </row>
    <row r="8" spans="1:6" ht="28.5" customHeight="1">
      <c r="B8" s="88">
        <v>1</v>
      </c>
      <c r="C8" s="89">
        <v>43111</v>
      </c>
      <c r="D8" s="89" t="s">
        <v>79</v>
      </c>
      <c r="E8" s="90"/>
      <c r="F8" s="91" t="s">
        <v>80</v>
      </c>
    </row>
    <row r="9" spans="1:6" ht="42.75">
      <c r="B9" s="88">
        <v>1</v>
      </c>
      <c r="C9" s="89">
        <v>43115</v>
      </c>
      <c r="D9" s="92" t="s">
        <v>105</v>
      </c>
      <c r="E9" s="90" t="s">
        <v>106</v>
      </c>
      <c r="F9" s="91" t="s">
        <v>107</v>
      </c>
    </row>
    <row r="10" spans="1:6" ht="28.5" customHeight="1">
      <c r="B10" s="88">
        <v>1.1000000000000001</v>
      </c>
      <c r="C10" s="89">
        <v>43129</v>
      </c>
      <c r="D10" s="92" t="s">
        <v>116</v>
      </c>
      <c r="E10" s="90" t="s">
        <v>117</v>
      </c>
      <c r="F10" s="91" t="s">
        <v>107</v>
      </c>
    </row>
    <row r="11" spans="1:6" ht="28.5" customHeight="1">
      <c r="B11" s="88">
        <v>2</v>
      </c>
      <c r="C11" s="89">
        <v>44238</v>
      </c>
      <c r="D11" s="92" t="s">
        <v>123</v>
      </c>
      <c r="E11" s="90" t="s">
        <v>265</v>
      </c>
      <c r="F11" s="91" t="s">
        <v>264</v>
      </c>
    </row>
    <row r="12" spans="1:6" ht="28.5" customHeight="1">
      <c r="B12" s="88"/>
      <c r="C12" s="89"/>
      <c r="D12" s="92"/>
      <c r="E12" s="90"/>
      <c r="F12" s="91"/>
    </row>
    <row r="13" spans="1:6" ht="28.5" customHeight="1">
      <c r="B13" s="88"/>
      <c r="C13" s="92"/>
      <c r="D13" s="92"/>
      <c r="E13" s="90"/>
      <c r="F13" s="91"/>
    </row>
    <row r="14" spans="1:6" ht="28.5" customHeight="1">
      <c r="B14" s="88"/>
      <c r="C14" s="92"/>
      <c r="D14" s="92"/>
      <c r="E14" s="90"/>
      <c r="F14" s="91"/>
    </row>
    <row r="15" spans="1:6" ht="28.5" customHeight="1">
      <c r="B15" s="88"/>
      <c r="C15" s="92"/>
      <c r="D15" s="92"/>
      <c r="E15" s="90"/>
      <c r="F15" s="91"/>
    </row>
    <row r="16" spans="1:6" ht="28.5" customHeight="1">
      <c r="B16" s="88"/>
      <c r="C16" s="92"/>
      <c r="D16" s="92"/>
      <c r="E16" s="90"/>
      <c r="F16" s="91"/>
    </row>
    <row r="17" spans="2:6" ht="28.5" customHeight="1">
      <c r="B17" s="88"/>
      <c r="C17" s="92"/>
      <c r="D17" s="92"/>
      <c r="E17" s="90"/>
      <c r="F17" s="91"/>
    </row>
    <row r="18" spans="2:6" ht="28.5" customHeight="1">
      <c r="B18" s="88"/>
      <c r="C18" s="92"/>
      <c r="D18" s="92"/>
      <c r="E18" s="90"/>
      <c r="F18" s="91"/>
    </row>
    <row r="19" spans="2:6" ht="28.5" customHeight="1">
      <c r="B19" s="88"/>
      <c r="C19" s="92"/>
      <c r="D19" s="92"/>
      <c r="E19" s="90"/>
      <c r="F19" s="91"/>
    </row>
    <row r="20" spans="2:6" ht="28.5" customHeight="1">
      <c r="B20" s="88"/>
      <c r="C20" s="92"/>
      <c r="D20" s="92"/>
      <c r="E20" s="90"/>
      <c r="F20" s="91"/>
    </row>
    <row r="21" spans="2:6" ht="28.5" customHeight="1">
      <c r="B21" s="88"/>
      <c r="C21" s="92"/>
      <c r="D21" s="92"/>
      <c r="E21" s="90"/>
      <c r="F21" s="91"/>
    </row>
    <row r="22" spans="2:6" ht="28.5" customHeight="1">
      <c r="B22" s="88"/>
      <c r="C22" s="92"/>
      <c r="D22" s="92"/>
      <c r="E22" s="90"/>
      <c r="F22" s="91"/>
    </row>
    <row r="23" spans="2:6" ht="28.5" customHeight="1">
      <c r="B23" s="88"/>
      <c r="C23" s="92"/>
      <c r="D23" s="92"/>
      <c r="E23" s="90"/>
      <c r="F23" s="91"/>
    </row>
    <row r="24" spans="2:6" ht="28.5" customHeight="1">
      <c r="B24" s="93"/>
      <c r="C24" s="94"/>
      <c r="D24" s="94"/>
      <c r="E24" s="95"/>
      <c r="F24" s="96"/>
    </row>
    <row r="25" spans="2:6">
      <c r="B25" s="97"/>
      <c r="C25" s="97"/>
      <c r="D25" s="97"/>
      <c r="E25" s="98"/>
      <c r="F25" s="97"/>
    </row>
  </sheetData>
  <sheetProtection algorithmName="SHA-512" hashValue="MQlsJ0uG68d4j8wBtWRNq0QjvOVMllRaDaUiaR2442eMeSk5NFMfwI+v7Jnl6eTG5Cr7NjahvMZ1QvT/FvO74w==" saltValue="x+ubbBAFjXi/XjQOx2jnGQ==" spinCount="100000" sheet="1" objects="1" scenarios="1"/>
  <mergeCells count="1">
    <mergeCell ref="B2:F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2E415-E607-4862-8C50-CBBEAC856C01}">
  <dimension ref="B1:AM2304"/>
  <sheetViews>
    <sheetView zoomScale="90" zoomScaleNormal="90" workbookViewId="0">
      <selection activeCell="H3" sqref="H3"/>
    </sheetView>
  </sheetViews>
  <sheetFormatPr defaultColWidth="8.75" defaultRowHeight="14.25"/>
  <cols>
    <col min="1" max="1" width="2.875" style="114" customWidth="1"/>
    <col min="2" max="2" width="53.625" style="114" bestFit="1" customWidth="1"/>
    <col min="3" max="3" width="4.625" style="141" customWidth="1"/>
    <col min="4" max="4" width="60.625" style="114" customWidth="1"/>
    <col min="5" max="5" width="4.625" style="141" customWidth="1"/>
    <col min="6" max="6" width="60.625" style="114" customWidth="1"/>
    <col min="7" max="7" width="4.625" style="141" customWidth="1"/>
    <col min="8" max="8" width="60.625" style="114" customWidth="1"/>
    <col min="9" max="9" width="4.625" style="141" customWidth="1"/>
    <col min="10" max="10" width="60.625" style="114" customWidth="1"/>
    <col min="11" max="11" width="4.625" style="141" customWidth="1"/>
    <col min="12" max="12" width="60.625" style="114" customWidth="1"/>
    <col min="13" max="13" width="4.625" style="141" customWidth="1"/>
    <col min="14" max="14" width="60.625" style="114" customWidth="1"/>
    <col min="15" max="15" width="4.625" style="141" customWidth="1"/>
    <col min="16" max="30" width="8.75" style="114"/>
    <col min="31" max="31" width="8.75" style="141"/>
    <col min="32" max="38" width="8.75" style="114"/>
    <col min="39" max="39" width="8.75" style="141"/>
    <col min="40" max="16384" width="8.75" style="114"/>
  </cols>
  <sheetData>
    <row r="1" spans="2:39">
      <c r="W1" s="142"/>
    </row>
    <row r="2" spans="2:39" ht="34.5">
      <c r="B2" s="115" t="s">
        <v>100</v>
      </c>
      <c r="D2" s="135" t="s">
        <v>125</v>
      </c>
      <c r="E2" s="143"/>
      <c r="F2" s="135" t="s">
        <v>125</v>
      </c>
      <c r="H2" s="135" t="s">
        <v>125</v>
      </c>
      <c r="J2" s="135" t="s">
        <v>125</v>
      </c>
      <c r="L2" s="135" t="s">
        <v>125</v>
      </c>
      <c r="N2" s="135" t="s">
        <v>125</v>
      </c>
      <c r="P2" s="135" t="s">
        <v>125</v>
      </c>
      <c r="W2" s="142"/>
      <c r="X2" s="135" t="s">
        <v>125</v>
      </c>
      <c r="AF2" s="135" t="s">
        <v>260</v>
      </c>
    </row>
    <row r="3" spans="2:39">
      <c r="W3" s="142"/>
    </row>
    <row r="4" spans="2:39" s="139" customFormat="1" ht="23.25">
      <c r="B4" s="137" t="s">
        <v>101</v>
      </c>
      <c r="C4" s="142"/>
      <c r="D4" s="136" t="s">
        <v>102</v>
      </c>
      <c r="E4" s="144"/>
      <c r="F4" s="137" t="s">
        <v>103</v>
      </c>
      <c r="G4" s="142"/>
      <c r="H4" s="137" t="s">
        <v>251</v>
      </c>
      <c r="I4" s="142"/>
      <c r="J4" s="137" t="s">
        <v>65</v>
      </c>
      <c r="K4" s="142"/>
      <c r="L4" s="137" t="s">
        <v>66</v>
      </c>
      <c r="M4" s="142"/>
      <c r="N4" s="138" t="s">
        <v>104</v>
      </c>
      <c r="O4" s="142"/>
      <c r="P4" s="138" t="s">
        <v>127</v>
      </c>
      <c r="W4" s="142"/>
      <c r="X4" s="138" t="s">
        <v>185</v>
      </c>
      <c r="AE4" s="142"/>
      <c r="AF4" s="138" t="s">
        <v>150</v>
      </c>
      <c r="AM4" s="142"/>
    </row>
    <row r="5" spans="2:39">
      <c r="B5" s="114" t="s">
        <v>125</v>
      </c>
      <c r="W5" s="142"/>
    </row>
    <row r="6" spans="2:39">
      <c r="B6" s="114" t="s">
        <v>126</v>
      </c>
      <c r="W6" s="142"/>
    </row>
    <row r="7" spans="2:39">
      <c r="W7" s="142"/>
    </row>
    <row r="8" spans="2:39">
      <c r="W8" s="142"/>
    </row>
    <row r="9" spans="2:39">
      <c r="W9" s="142"/>
    </row>
    <row r="10" spans="2:39">
      <c r="W10" s="142"/>
    </row>
    <row r="11" spans="2:39">
      <c r="W11" s="142"/>
    </row>
    <row r="12" spans="2:39">
      <c r="W12" s="142"/>
    </row>
    <row r="13" spans="2:39">
      <c r="W13" s="142"/>
    </row>
    <row r="14" spans="2:39">
      <c r="W14" s="142"/>
    </row>
    <row r="15" spans="2:39">
      <c r="W15" s="142"/>
    </row>
    <row r="16" spans="2:39">
      <c r="W16" s="142"/>
    </row>
    <row r="17" spans="23:23">
      <c r="W17" s="142"/>
    </row>
    <row r="18" spans="23:23">
      <c r="W18" s="142"/>
    </row>
    <row r="19" spans="23:23">
      <c r="W19" s="142"/>
    </row>
    <row r="20" spans="23:23">
      <c r="W20" s="142"/>
    </row>
    <row r="21" spans="23:23">
      <c r="W21" s="142"/>
    </row>
    <row r="22" spans="23:23">
      <c r="W22" s="142"/>
    </row>
    <row r="23" spans="23:23">
      <c r="W23" s="142"/>
    </row>
    <row r="24" spans="23:23">
      <c r="W24" s="142"/>
    </row>
    <row r="25" spans="23:23">
      <c r="W25" s="142"/>
    </row>
    <row r="26" spans="23:23">
      <c r="W26" s="142"/>
    </row>
    <row r="27" spans="23:23">
      <c r="W27" s="142"/>
    </row>
    <row r="28" spans="23:23">
      <c r="W28" s="142"/>
    </row>
    <row r="29" spans="23:23">
      <c r="W29" s="142"/>
    </row>
    <row r="30" spans="23:23">
      <c r="W30" s="142"/>
    </row>
    <row r="31" spans="23:23">
      <c r="W31" s="142"/>
    </row>
    <row r="32" spans="23:23">
      <c r="W32" s="142"/>
    </row>
    <row r="33" spans="23:23">
      <c r="W33" s="142"/>
    </row>
    <row r="34" spans="23:23">
      <c r="W34" s="142"/>
    </row>
    <row r="35" spans="23:23">
      <c r="W35" s="142"/>
    </row>
    <row r="36" spans="23:23">
      <c r="W36" s="142"/>
    </row>
    <row r="37" spans="23:23">
      <c r="W37" s="142"/>
    </row>
    <row r="38" spans="23:23">
      <c r="W38" s="142"/>
    </row>
    <row r="39" spans="23:23">
      <c r="W39" s="142"/>
    </row>
    <row r="40" spans="23:23">
      <c r="W40" s="142"/>
    </row>
    <row r="41" spans="23:23">
      <c r="W41" s="142"/>
    </row>
    <row r="42" spans="23:23">
      <c r="W42" s="142"/>
    </row>
    <row r="43" spans="23:23">
      <c r="W43" s="142"/>
    </row>
    <row r="44" spans="23:23">
      <c r="W44" s="142"/>
    </row>
    <row r="45" spans="23:23">
      <c r="W45" s="142"/>
    </row>
    <row r="46" spans="23:23">
      <c r="W46" s="142"/>
    </row>
    <row r="47" spans="23:23">
      <c r="W47" s="142"/>
    </row>
    <row r="48" spans="23:23">
      <c r="W48" s="142"/>
    </row>
    <row r="49" spans="23:23">
      <c r="W49" s="142"/>
    </row>
    <row r="50" spans="23:23">
      <c r="W50" s="142"/>
    </row>
    <row r="51" spans="23:23">
      <c r="W51" s="142"/>
    </row>
    <row r="52" spans="23:23">
      <c r="W52" s="142"/>
    </row>
    <row r="53" spans="23:23">
      <c r="W53" s="142"/>
    </row>
    <row r="54" spans="23:23">
      <c r="W54" s="142"/>
    </row>
    <row r="55" spans="23:23">
      <c r="W55" s="142"/>
    </row>
    <row r="56" spans="23:23">
      <c r="W56" s="142"/>
    </row>
    <row r="57" spans="23:23">
      <c r="W57" s="142"/>
    </row>
    <row r="58" spans="23:23">
      <c r="W58" s="142"/>
    </row>
    <row r="59" spans="23:23">
      <c r="W59" s="142"/>
    </row>
    <row r="60" spans="23:23">
      <c r="W60" s="142"/>
    </row>
    <row r="61" spans="23:23">
      <c r="W61" s="142"/>
    </row>
    <row r="62" spans="23:23">
      <c r="W62" s="142"/>
    </row>
    <row r="63" spans="23:23">
      <c r="W63" s="142"/>
    </row>
    <row r="64" spans="23:23">
      <c r="W64" s="142"/>
    </row>
    <row r="65" spans="23:23">
      <c r="W65" s="142"/>
    </row>
    <row r="66" spans="23:23">
      <c r="W66" s="142"/>
    </row>
    <row r="67" spans="23:23">
      <c r="W67" s="142"/>
    </row>
    <row r="68" spans="23:23">
      <c r="W68" s="142"/>
    </row>
    <row r="69" spans="23:23">
      <c r="W69" s="142"/>
    </row>
    <row r="70" spans="23:23">
      <c r="W70" s="142"/>
    </row>
    <row r="71" spans="23:23">
      <c r="W71" s="142"/>
    </row>
    <row r="72" spans="23:23">
      <c r="W72" s="142"/>
    </row>
    <row r="73" spans="23:23">
      <c r="W73" s="142"/>
    </row>
    <row r="74" spans="23:23">
      <c r="W74" s="142"/>
    </row>
    <row r="75" spans="23:23">
      <c r="W75" s="142"/>
    </row>
    <row r="76" spans="23:23">
      <c r="W76" s="142"/>
    </row>
    <row r="77" spans="23:23">
      <c r="W77" s="142"/>
    </row>
    <row r="78" spans="23:23">
      <c r="W78" s="142"/>
    </row>
    <row r="79" spans="23:23">
      <c r="W79" s="142"/>
    </row>
    <row r="80" spans="23:23">
      <c r="W80" s="142"/>
    </row>
    <row r="81" spans="23:23">
      <c r="W81" s="142"/>
    </row>
    <row r="82" spans="23:23">
      <c r="W82" s="142"/>
    </row>
    <row r="83" spans="23:23">
      <c r="W83" s="142"/>
    </row>
    <row r="84" spans="23:23">
      <c r="W84" s="142"/>
    </row>
    <row r="85" spans="23:23">
      <c r="W85" s="142"/>
    </row>
    <row r="86" spans="23:23">
      <c r="W86" s="142"/>
    </row>
    <row r="87" spans="23:23">
      <c r="W87" s="142"/>
    </row>
    <row r="88" spans="23:23">
      <c r="W88" s="142"/>
    </row>
    <row r="89" spans="23:23">
      <c r="W89" s="142"/>
    </row>
    <row r="90" spans="23:23">
      <c r="W90" s="142"/>
    </row>
    <row r="91" spans="23:23">
      <c r="W91" s="142"/>
    </row>
    <row r="92" spans="23:23">
      <c r="W92" s="142"/>
    </row>
    <row r="93" spans="23:23">
      <c r="W93" s="142"/>
    </row>
    <row r="94" spans="23:23">
      <c r="W94" s="142"/>
    </row>
    <row r="95" spans="23:23">
      <c r="W95" s="142"/>
    </row>
    <row r="96" spans="23:23">
      <c r="W96" s="142"/>
    </row>
    <row r="97" spans="23:23">
      <c r="W97" s="142"/>
    </row>
    <row r="98" spans="23:23">
      <c r="W98" s="142"/>
    </row>
    <row r="99" spans="23:23">
      <c r="W99" s="142"/>
    </row>
    <row r="100" spans="23:23">
      <c r="W100" s="142"/>
    </row>
    <row r="101" spans="23:23">
      <c r="W101" s="142"/>
    </row>
    <row r="102" spans="23:23">
      <c r="W102" s="142"/>
    </row>
    <row r="103" spans="23:23">
      <c r="W103" s="142"/>
    </row>
    <row r="104" spans="23:23">
      <c r="W104" s="142"/>
    </row>
    <row r="105" spans="23:23">
      <c r="W105" s="142"/>
    </row>
    <row r="106" spans="23:23">
      <c r="W106" s="142"/>
    </row>
    <row r="107" spans="23:23">
      <c r="W107" s="142"/>
    </row>
    <row r="108" spans="23:23">
      <c r="W108" s="142"/>
    </row>
    <row r="109" spans="23:23">
      <c r="W109" s="142"/>
    </row>
    <row r="110" spans="23:23">
      <c r="W110" s="142"/>
    </row>
    <row r="111" spans="23:23">
      <c r="W111" s="142"/>
    </row>
    <row r="112" spans="23:23">
      <c r="W112" s="142"/>
    </row>
    <row r="113" spans="23:23">
      <c r="W113" s="142"/>
    </row>
    <row r="114" spans="23:23">
      <c r="W114" s="142"/>
    </row>
    <row r="115" spans="23:23">
      <c r="W115" s="142"/>
    </row>
    <row r="116" spans="23:23">
      <c r="W116" s="142"/>
    </row>
    <row r="117" spans="23:23">
      <c r="W117" s="142"/>
    </row>
    <row r="118" spans="23:23">
      <c r="W118" s="142"/>
    </row>
    <row r="119" spans="23:23">
      <c r="W119" s="142"/>
    </row>
    <row r="120" spans="23:23">
      <c r="W120" s="142"/>
    </row>
    <row r="121" spans="23:23">
      <c r="W121" s="142"/>
    </row>
    <row r="122" spans="23:23">
      <c r="W122" s="142"/>
    </row>
    <row r="123" spans="23:23">
      <c r="W123" s="142"/>
    </row>
    <row r="124" spans="23:23">
      <c r="W124" s="142"/>
    </row>
    <row r="125" spans="23:23">
      <c r="W125" s="142"/>
    </row>
    <row r="126" spans="23:23">
      <c r="W126" s="142"/>
    </row>
    <row r="127" spans="23:23">
      <c r="W127" s="142"/>
    </row>
    <row r="128" spans="23:23">
      <c r="W128" s="142"/>
    </row>
    <row r="129" spans="23:23">
      <c r="W129" s="142"/>
    </row>
    <row r="130" spans="23:23">
      <c r="W130" s="142"/>
    </row>
    <row r="131" spans="23:23">
      <c r="W131" s="142"/>
    </row>
    <row r="132" spans="23:23">
      <c r="W132" s="142"/>
    </row>
    <row r="133" spans="23:23">
      <c r="W133" s="142"/>
    </row>
    <row r="134" spans="23:23">
      <c r="W134" s="142"/>
    </row>
    <row r="135" spans="23:23">
      <c r="W135" s="142"/>
    </row>
    <row r="136" spans="23:23">
      <c r="W136" s="142"/>
    </row>
    <row r="137" spans="23:23">
      <c r="W137" s="142"/>
    </row>
    <row r="138" spans="23:23">
      <c r="W138" s="142"/>
    </row>
    <row r="139" spans="23:23">
      <c r="W139" s="142"/>
    </row>
    <row r="140" spans="23:23">
      <c r="W140" s="142"/>
    </row>
    <row r="141" spans="23:23">
      <c r="W141" s="142"/>
    </row>
    <row r="142" spans="23:23">
      <c r="W142" s="142"/>
    </row>
    <row r="143" spans="23:23">
      <c r="W143" s="142"/>
    </row>
    <row r="144" spans="23:23">
      <c r="W144" s="142"/>
    </row>
    <row r="145" spans="23:23">
      <c r="W145" s="142"/>
    </row>
    <row r="146" spans="23:23">
      <c r="W146" s="142"/>
    </row>
    <row r="147" spans="23:23">
      <c r="W147" s="142"/>
    </row>
    <row r="148" spans="23:23">
      <c r="W148" s="142"/>
    </row>
    <row r="149" spans="23:23">
      <c r="W149" s="142"/>
    </row>
    <row r="150" spans="23:23">
      <c r="W150" s="142"/>
    </row>
    <row r="151" spans="23:23">
      <c r="W151" s="142"/>
    </row>
    <row r="152" spans="23:23">
      <c r="W152" s="142"/>
    </row>
    <row r="153" spans="23:23">
      <c r="W153" s="142"/>
    </row>
    <row r="154" spans="23:23">
      <c r="W154" s="142"/>
    </row>
    <row r="155" spans="23:23">
      <c r="W155" s="142"/>
    </row>
    <row r="156" spans="23:23">
      <c r="W156" s="142"/>
    </row>
    <row r="157" spans="23:23">
      <c r="W157" s="142"/>
    </row>
    <row r="158" spans="23:23">
      <c r="W158" s="142"/>
    </row>
    <row r="159" spans="23:23">
      <c r="W159" s="142"/>
    </row>
    <row r="160" spans="23:23">
      <c r="W160" s="142"/>
    </row>
    <row r="161" spans="23:23">
      <c r="W161" s="142"/>
    </row>
    <row r="162" spans="23:23">
      <c r="W162" s="142"/>
    </row>
    <row r="163" spans="23:23">
      <c r="W163" s="142"/>
    </row>
    <row r="164" spans="23:23">
      <c r="W164" s="142"/>
    </row>
    <row r="165" spans="23:23">
      <c r="W165" s="142"/>
    </row>
    <row r="166" spans="23:23">
      <c r="W166" s="142"/>
    </row>
    <row r="167" spans="23:23">
      <c r="W167" s="142"/>
    </row>
    <row r="168" spans="23:23">
      <c r="W168" s="142"/>
    </row>
    <row r="169" spans="23:23">
      <c r="W169" s="142"/>
    </row>
    <row r="170" spans="23:23">
      <c r="W170" s="142"/>
    </row>
    <row r="171" spans="23:23">
      <c r="W171" s="142"/>
    </row>
    <row r="172" spans="23:23">
      <c r="W172" s="142"/>
    </row>
    <row r="173" spans="23:23">
      <c r="W173" s="142"/>
    </row>
    <row r="174" spans="23:23">
      <c r="W174" s="142"/>
    </row>
    <row r="175" spans="23:23">
      <c r="W175" s="142"/>
    </row>
    <row r="176" spans="23:23">
      <c r="W176" s="142"/>
    </row>
    <row r="177" spans="23:23">
      <c r="W177" s="142"/>
    </row>
    <row r="178" spans="23:23">
      <c r="W178" s="142"/>
    </row>
    <row r="179" spans="23:23">
      <c r="W179" s="142"/>
    </row>
    <row r="180" spans="23:23">
      <c r="W180" s="142"/>
    </row>
    <row r="181" spans="23:23">
      <c r="W181" s="142"/>
    </row>
    <row r="182" spans="23:23">
      <c r="W182" s="142"/>
    </row>
    <row r="183" spans="23:23">
      <c r="W183" s="142"/>
    </row>
    <row r="184" spans="23:23">
      <c r="W184" s="142"/>
    </row>
    <row r="185" spans="23:23">
      <c r="W185" s="142"/>
    </row>
    <row r="186" spans="23:23">
      <c r="W186" s="142"/>
    </row>
    <row r="187" spans="23:23">
      <c r="W187" s="142"/>
    </row>
    <row r="188" spans="23:23">
      <c r="W188" s="142"/>
    </row>
    <row r="189" spans="23:23">
      <c r="W189" s="142"/>
    </row>
    <row r="190" spans="23:23">
      <c r="W190" s="142"/>
    </row>
    <row r="191" spans="23:23">
      <c r="W191" s="142"/>
    </row>
    <row r="192" spans="23:23">
      <c r="W192" s="142"/>
    </row>
    <row r="193" spans="23:23">
      <c r="W193" s="142"/>
    </row>
    <row r="194" spans="23:23">
      <c r="W194" s="142"/>
    </row>
    <row r="195" spans="23:23">
      <c r="W195" s="142"/>
    </row>
    <row r="196" spans="23:23">
      <c r="W196" s="142"/>
    </row>
    <row r="197" spans="23:23">
      <c r="W197" s="142"/>
    </row>
    <row r="198" spans="23:23">
      <c r="W198" s="142"/>
    </row>
    <row r="199" spans="23:23">
      <c r="W199" s="142"/>
    </row>
    <row r="200" spans="23:23">
      <c r="W200" s="142"/>
    </row>
    <row r="201" spans="23:23">
      <c r="W201" s="142"/>
    </row>
    <row r="202" spans="23:23">
      <c r="W202" s="142"/>
    </row>
    <row r="203" spans="23:23">
      <c r="W203" s="142"/>
    </row>
    <row r="204" spans="23:23">
      <c r="W204" s="142"/>
    </row>
    <row r="205" spans="23:23">
      <c r="W205" s="142"/>
    </row>
    <row r="206" spans="23:23">
      <c r="W206" s="142"/>
    </row>
    <row r="207" spans="23:23">
      <c r="W207" s="142"/>
    </row>
    <row r="208" spans="23:23">
      <c r="W208" s="142"/>
    </row>
    <row r="209" spans="23:23">
      <c r="W209" s="142"/>
    </row>
    <row r="210" spans="23:23">
      <c r="W210" s="142"/>
    </row>
    <row r="211" spans="23:23">
      <c r="W211" s="142"/>
    </row>
    <row r="212" spans="23:23">
      <c r="W212" s="142"/>
    </row>
    <row r="213" spans="23:23">
      <c r="W213" s="142"/>
    </row>
    <row r="214" spans="23:23">
      <c r="W214" s="142"/>
    </row>
    <row r="215" spans="23:23">
      <c r="W215" s="142"/>
    </row>
    <row r="216" spans="23:23">
      <c r="W216" s="142"/>
    </row>
    <row r="217" spans="23:23">
      <c r="W217" s="142"/>
    </row>
    <row r="218" spans="23:23">
      <c r="W218" s="142"/>
    </row>
    <row r="219" spans="23:23">
      <c r="W219" s="142"/>
    </row>
    <row r="220" spans="23:23">
      <c r="W220" s="142"/>
    </row>
    <row r="221" spans="23:23">
      <c r="W221" s="142"/>
    </row>
    <row r="222" spans="23:23">
      <c r="W222" s="142"/>
    </row>
    <row r="223" spans="23:23">
      <c r="W223" s="142"/>
    </row>
    <row r="224" spans="23:23">
      <c r="W224" s="142"/>
    </row>
    <row r="225" spans="23:23">
      <c r="W225" s="142"/>
    </row>
    <row r="226" spans="23:23">
      <c r="W226" s="142"/>
    </row>
    <row r="227" spans="23:23">
      <c r="W227" s="142"/>
    </row>
    <row r="228" spans="23:23">
      <c r="W228" s="142"/>
    </row>
    <row r="229" spans="23:23">
      <c r="W229" s="142"/>
    </row>
    <row r="230" spans="23:23">
      <c r="W230" s="142"/>
    </row>
    <row r="231" spans="23:23">
      <c r="W231" s="142"/>
    </row>
    <row r="232" spans="23:23">
      <c r="W232" s="142"/>
    </row>
    <row r="233" spans="23:23">
      <c r="W233" s="142"/>
    </row>
    <row r="234" spans="23:23">
      <c r="W234" s="142"/>
    </row>
    <row r="235" spans="23:23">
      <c r="W235" s="142"/>
    </row>
    <row r="236" spans="23:23">
      <c r="W236" s="142"/>
    </row>
    <row r="237" spans="23:23">
      <c r="W237" s="142"/>
    </row>
    <row r="238" spans="23:23">
      <c r="W238" s="142"/>
    </row>
    <row r="239" spans="23:23">
      <c r="W239" s="142"/>
    </row>
    <row r="240" spans="23:23">
      <c r="W240" s="142"/>
    </row>
    <row r="241" spans="23:23">
      <c r="W241" s="142"/>
    </row>
    <row r="242" spans="23:23">
      <c r="W242" s="142"/>
    </row>
    <row r="243" spans="23:23">
      <c r="W243" s="142"/>
    </row>
    <row r="244" spans="23:23">
      <c r="W244" s="142"/>
    </row>
    <row r="245" spans="23:23">
      <c r="W245" s="142"/>
    </row>
    <row r="246" spans="23:23">
      <c r="W246" s="142"/>
    </row>
    <row r="247" spans="23:23">
      <c r="W247" s="142"/>
    </row>
    <row r="248" spans="23:23">
      <c r="W248" s="142"/>
    </row>
    <row r="249" spans="23:23">
      <c r="W249" s="142"/>
    </row>
    <row r="250" spans="23:23">
      <c r="W250" s="142"/>
    </row>
    <row r="251" spans="23:23">
      <c r="W251" s="142"/>
    </row>
    <row r="252" spans="23:23">
      <c r="W252" s="142"/>
    </row>
    <row r="253" spans="23:23">
      <c r="W253" s="142"/>
    </row>
    <row r="254" spans="23:23">
      <c r="W254" s="142"/>
    </row>
    <row r="255" spans="23:23">
      <c r="W255" s="142"/>
    </row>
    <row r="256" spans="23:23">
      <c r="W256" s="142"/>
    </row>
    <row r="257" spans="23:23">
      <c r="W257" s="142"/>
    </row>
    <row r="258" spans="23:23">
      <c r="W258" s="142"/>
    </row>
    <row r="259" spans="23:23">
      <c r="W259" s="142"/>
    </row>
    <row r="260" spans="23:23">
      <c r="W260" s="142"/>
    </row>
    <row r="261" spans="23:23">
      <c r="W261" s="142"/>
    </row>
    <row r="262" spans="23:23">
      <c r="W262" s="142"/>
    </row>
    <row r="263" spans="23:23">
      <c r="W263" s="142"/>
    </row>
    <row r="264" spans="23:23">
      <c r="W264" s="142"/>
    </row>
    <row r="265" spans="23:23">
      <c r="W265" s="142"/>
    </row>
    <row r="266" spans="23:23">
      <c r="W266" s="142"/>
    </row>
    <row r="267" spans="23:23">
      <c r="W267" s="142"/>
    </row>
    <row r="268" spans="23:23">
      <c r="W268" s="142"/>
    </row>
    <row r="269" spans="23:23">
      <c r="W269" s="142"/>
    </row>
    <row r="270" spans="23:23">
      <c r="W270" s="142"/>
    </row>
    <row r="271" spans="23:23">
      <c r="W271" s="142"/>
    </row>
    <row r="272" spans="23:23">
      <c r="W272" s="142"/>
    </row>
    <row r="273" spans="23:23">
      <c r="W273" s="142"/>
    </row>
    <row r="274" spans="23:23">
      <c r="W274" s="142"/>
    </row>
    <row r="275" spans="23:23">
      <c r="W275" s="142"/>
    </row>
    <row r="276" spans="23:23">
      <c r="W276" s="142"/>
    </row>
    <row r="277" spans="23:23">
      <c r="W277" s="142"/>
    </row>
    <row r="278" spans="23:23">
      <c r="W278" s="142"/>
    </row>
    <row r="279" spans="23:23">
      <c r="W279" s="142"/>
    </row>
    <row r="280" spans="23:23">
      <c r="W280" s="142"/>
    </row>
    <row r="281" spans="23:23">
      <c r="W281" s="142"/>
    </row>
    <row r="282" spans="23:23">
      <c r="W282" s="142"/>
    </row>
    <row r="283" spans="23:23">
      <c r="W283" s="142"/>
    </row>
    <row r="284" spans="23:23">
      <c r="W284" s="142"/>
    </row>
    <row r="285" spans="23:23">
      <c r="W285" s="142"/>
    </row>
    <row r="286" spans="23:23">
      <c r="W286" s="142"/>
    </row>
    <row r="287" spans="23:23">
      <c r="W287" s="142"/>
    </row>
    <row r="288" spans="23:23">
      <c r="W288" s="142"/>
    </row>
    <row r="289" spans="23:23">
      <c r="W289" s="142"/>
    </row>
    <row r="290" spans="23:23">
      <c r="W290" s="142"/>
    </row>
    <row r="291" spans="23:23">
      <c r="W291" s="142"/>
    </row>
    <row r="292" spans="23:23">
      <c r="W292" s="142"/>
    </row>
    <row r="293" spans="23:23">
      <c r="W293" s="142"/>
    </row>
    <row r="294" spans="23:23">
      <c r="W294" s="142"/>
    </row>
    <row r="295" spans="23:23">
      <c r="W295" s="142"/>
    </row>
    <row r="296" spans="23:23">
      <c r="W296" s="142"/>
    </row>
    <row r="297" spans="23:23">
      <c r="W297" s="142"/>
    </row>
    <row r="298" spans="23:23">
      <c r="W298" s="142"/>
    </row>
    <row r="299" spans="23:23">
      <c r="W299" s="142"/>
    </row>
    <row r="300" spans="23:23">
      <c r="W300" s="142"/>
    </row>
    <row r="301" spans="23:23">
      <c r="W301" s="142"/>
    </row>
    <row r="302" spans="23:23">
      <c r="W302" s="142"/>
    </row>
    <row r="303" spans="23:23">
      <c r="W303" s="142"/>
    </row>
    <row r="304" spans="23:23">
      <c r="W304" s="142"/>
    </row>
    <row r="305" spans="23:23">
      <c r="W305" s="142"/>
    </row>
    <row r="306" spans="23:23">
      <c r="W306" s="142"/>
    </row>
    <row r="307" spans="23:23">
      <c r="W307" s="142"/>
    </row>
    <row r="308" spans="23:23">
      <c r="W308" s="142"/>
    </row>
    <row r="309" spans="23:23">
      <c r="W309" s="142"/>
    </row>
    <row r="310" spans="23:23">
      <c r="W310" s="142"/>
    </row>
    <row r="311" spans="23:23">
      <c r="W311" s="142"/>
    </row>
    <row r="312" spans="23:23">
      <c r="W312" s="142"/>
    </row>
    <row r="313" spans="23:23">
      <c r="W313" s="142"/>
    </row>
    <row r="314" spans="23:23">
      <c r="W314" s="142"/>
    </row>
    <row r="315" spans="23:23">
      <c r="W315" s="142"/>
    </row>
    <row r="316" spans="23:23">
      <c r="W316" s="142"/>
    </row>
    <row r="317" spans="23:23">
      <c r="W317" s="142"/>
    </row>
    <row r="318" spans="23:23">
      <c r="W318" s="142"/>
    </row>
    <row r="319" spans="23:23">
      <c r="W319" s="142"/>
    </row>
    <row r="320" spans="23:23">
      <c r="W320" s="142"/>
    </row>
    <row r="321" spans="23:23">
      <c r="W321" s="142"/>
    </row>
    <row r="322" spans="23:23">
      <c r="W322" s="142"/>
    </row>
    <row r="323" spans="23:23">
      <c r="W323" s="142"/>
    </row>
    <row r="324" spans="23:23">
      <c r="W324" s="142"/>
    </row>
    <row r="325" spans="23:23">
      <c r="W325" s="142"/>
    </row>
    <row r="326" spans="23:23">
      <c r="W326" s="142"/>
    </row>
    <row r="327" spans="23:23">
      <c r="W327" s="142"/>
    </row>
    <row r="328" spans="23:23">
      <c r="W328" s="142"/>
    </row>
    <row r="329" spans="23:23">
      <c r="W329" s="142"/>
    </row>
    <row r="330" spans="23:23">
      <c r="W330" s="142"/>
    </row>
    <row r="331" spans="23:23">
      <c r="W331" s="142"/>
    </row>
    <row r="332" spans="23:23">
      <c r="W332" s="142"/>
    </row>
    <row r="333" spans="23:23">
      <c r="W333" s="142"/>
    </row>
    <row r="334" spans="23:23">
      <c r="W334" s="142"/>
    </row>
    <row r="335" spans="23:23">
      <c r="W335" s="142"/>
    </row>
    <row r="336" spans="23:23">
      <c r="W336" s="142"/>
    </row>
    <row r="337" spans="23:23">
      <c r="W337" s="142"/>
    </row>
    <row r="338" spans="23:23">
      <c r="W338" s="142"/>
    </row>
    <row r="339" spans="23:23">
      <c r="W339" s="142"/>
    </row>
    <row r="340" spans="23:23">
      <c r="W340" s="142"/>
    </row>
    <row r="341" spans="23:23">
      <c r="W341" s="142"/>
    </row>
    <row r="342" spans="23:23">
      <c r="W342" s="142"/>
    </row>
    <row r="343" spans="23:23">
      <c r="W343" s="142"/>
    </row>
    <row r="344" spans="23:23">
      <c r="W344" s="142"/>
    </row>
    <row r="345" spans="23:23">
      <c r="W345" s="142"/>
    </row>
    <row r="346" spans="23:23">
      <c r="W346" s="142"/>
    </row>
    <row r="347" spans="23:23">
      <c r="W347" s="142"/>
    </row>
    <row r="348" spans="23:23">
      <c r="W348" s="142"/>
    </row>
    <row r="349" spans="23:23">
      <c r="W349" s="142"/>
    </row>
    <row r="350" spans="23:23">
      <c r="W350" s="142"/>
    </row>
    <row r="351" spans="23:23">
      <c r="W351" s="142"/>
    </row>
    <row r="352" spans="23:23">
      <c r="W352" s="142"/>
    </row>
    <row r="353" spans="23:23">
      <c r="W353" s="142"/>
    </row>
    <row r="354" spans="23:23">
      <c r="W354" s="142"/>
    </row>
    <row r="355" spans="23:23">
      <c r="W355" s="142"/>
    </row>
    <row r="356" spans="23:23">
      <c r="W356" s="142"/>
    </row>
    <row r="357" spans="23:23">
      <c r="W357" s="142"/>
    </row>
    <row r="358" spans="23:23">
      <c r="W358" s="142"/>
    </row>
    <row r="359" spans="23:23">
      <c r="W359" s="142"/>
    </row>
    <row r="360" spans="23:23">
      <c r="W360" s="142"/>
    </row>
    <row r="361" spans="23:23">
      <c r="W361" s="142"/>
    </row>
    <row r="362" spans="23:23">
      <c r="W362" s="142"/>
    </row>
    <row r="363" spans="23:23">
      <c r="W363" s="142"/>
    </row>
    <row r="364" spans="23:23">
      <c r="W364" s="142"/>
    </row>
    <row r="365" spans="23:23">
      <c r="W365" s="142"/>
    </row>
    <row r="366" spans="23:23">
      <c r="W366" s="142"/>
    </row>
    <row r="367" spans="23:23">
      <c r="W367" s="142"/>
    </row>
    <row r="368" spans="23:23">
      <c r="W368" s="142"/>
    </row>
    <row r="369" spans="23:23">
      <c r="W369" s="142"/>
    </row>
    <row r="370" spans="23:23">
      <c r="W370" s="142"/>
    </row>
    <row r="371" spans="23:23">
      <c r="W371" s="142"/>
    </row>
    <row r="372" spans="23:23">
      <c r="W372" s="142"/>
    </row>
    <row r="373" spans="23:23">
      <c r="W373" s="142"/>
    </row>
    <row r="374" spans="23:23">
      <c r="W374" s="142"/>
    </row>
    <row r="375" spans="23:23">
      <c r="W375" s="142"/>
    </row>
    <row r="376" spans="23:23">
      <c r="W376" s="142"/>
    </row>
    <row r="377" spans="23:23">
      <c r="W377" s="142"/>
    </row>
    <row r="378" spans="23:23">
      <c r="W378" s="142"/>
    </row>
    <row r="379" spans="23:23">
      <c r="W379" s="142"/>
    </row>
    <row r="380" spans="23:23">
      <c r="W380" s="142"/>
    </row>
    <row r="381" spans="23:23">
      <c r="W381" s="142"/>
    </row>
    <row r="382" spans="23:23">
      <c r="W382" s="142"/>
    </row>
    <row r="383" spans="23:23">
      <c r="W383" s="142"/>
    </row>
    <row r="384" spans="23:23">
      <c r="W384" s="142"/>
    </row>
    <row r="385" spans="23:23">
      <c r="W385" s="142"/>
    </row>
    <row r="386" spans="23:23">
      <c r="W386" s="142"/>
    </row>
    <row r="387" spans="23:23">
      <c r="W387" s="142"/>
    </row>
    <row r="388" spans="23:23">
      <c r="W388" s="142"/>
    </row>
    <row r="389" spans="23:23">
      <c r="W389" s="142"/>
    </row>
    <row r="390" spans="23:23">
      <c r="W390" s="142"/>
    </row>
    <row r="391" spans="23:23">
      <c r="W391" s="142"/>
    </row>
    <row r="392" spans="23:23">
      <c r="W392" s="142"/>
    </row>
    <row r="393" spans="23:23">
      <c r="W393" s="142"/>
    </row>
    <row r="394" spans="23:23">
      <c r="W394" s="142"/>
    </row>
    <row r="395" spans="23:23">
      <c r="W395" s="142"/>
    </row>
    <row r="396" spans="23:23">
      <c r="W396" s="142"/>
    </row>
    <row r="397" spans="23:23">
      <c r="W397" s="142"/>
    </row>
    <row r="398" spans="23:23">
      <c r="W398" s="142"/>
    </row>
    <row r="399" spans="23:23">
      <c r="W399" s="142"/>
    </row>
    <row r="400" spans="23:23">
      <c r="W400" s="142"/>
    </row>
    <row r="401" spans="23:23">
      <c r="W401" s="142"/>
    </row>
    <row r="402" spans="23:23">
      <c r="W402" s="142"/>
    </row>
    <row r="403" spans="23:23">
      <c r="W403" s="142"/>
    </row>
    <row r="404" spans="23:23">
      <c r="W404" s="142"/>
    </row>
    <row r="405" spans="23:23">
      <c r="W405" s="142"/>
    </row>
    <row r="406" spans="23:23">
      <c r="W406" s="142"/>
    </row>
    <row r="407" spans="23:23">
      <c r="W407" s="142"/>
    </row>
    <row r="408" spans="23:23">
      <c r="W408" s="142"/>
    </row>
    <row r="409" spans="23:23">
      <c r="W409" s="142"/>
    </row>
    <row r="410" spans="23:23">
      <c r="W410" s="142"/>
    </row>
    <row r="411" spans="23:23">
      <c r="W411" s="142"/>
    </row>
    <row r="412" spans="23:23">
      <c r="W412" s="142"/>
    </row>
    <row r="413" spans="23:23">
      <c r="W413" s="142"/>
    </row>
    <row r="414" spans="23:23">
      <c r="W414" s="142"/>
    </row>
    <row r="415" spans="23:23">
      <c r="W415" s="142"/>
    </row>
    <row r="416" spans="23:23">
      <c r="W416" s="142"/>
    </row>
    <row r="417" spans="23:23">
      <c r="W417" s="142"/>
    </row>
    <row r="418" spans="23:23">
      <c r="W418" s="142"/>
    </row>
    <row r="419" spans="23:23">
      <c r="W419" s="142"/>
    </row>
    <row r="420" spans="23:23">
      <c r="W420" s="142"/>
    </row>
    <row r="421" spans="23:23">
      <c r="W421" s="142"/>
    </row>
    <row r="422" spans="23:23">
      <c r="W422" s="142"/>
    </row>
    <row r="423" spans="23:23">
      <c r="W423" s="142"/>
    </row>
    <row r="424" spans="23:23">
      <c r="W424" s="142"/>
    </row>
    <row r="425" spans="23:23">
      <c r="W425" s="142"/>
    </row>
    <row r="426" spans="23:23">
      <c r="W426" s="142"/>
    </row>
    <row r="427" spans="23:23">
      <c r="W427" s="142"/>
    </row>
    <row r="428" spans="23:23">
      <c r="W428" s="142"/>
    </row>
    <row r="429" spans="23:23">
      <c r="W429" s="142"/>
    </row>
    <row r="430" spans="23:23">
      <c r="W430" s="142"/>
    </row>
    <row r="431" spans="23:23">
      <c r="W431" s="142"/>
    </row>
    <row r="432" spans="23:23">
      <c r="W432" s="142"/>
    </row>
    <row r="433" spans="23:23">
      <c r="W433" s="142"/>
    </row>
    <row r="434" spans="23:23">
      <c r="W434" s="142"/>
    </row>
    <row r="435" spans="23:23">
      <c r="W435" s="142"/>
    </row>
    <row r="436" spans="23:23">
      <c r="W436" s="142"/>
    </row>
    <row r="437" spans="23:23">
      <c r="W437" s="142"/>
    </row>
    <row r="438" spans="23:23">
      <c r="W438" s="142"/>
    </row>
    <row r="439" spans="23:23">
      <c r="W439" s="142"/>
    </row>
    <row r="440" spans="23:23">
      <c r="W440" s="142"/>
    </row>
    <row r="441" spans="23:23">
      <c r="W441" s="142"/>
    </row>
    <row r="442" spans="23:23">
      <c r="W442" s="142"/>
    </row>
    <row r="443" spans="23:23">
      <c r="W443" s="142"/>
    </row>
    <row r="444" spans="23:23">
      <c r="W444" s="142"/>
    </row>
    <row r="445" spans="23:23">
      <c r="W445" s="142"/>
    </row>
    <row r="446" spans="23:23">
      <c r="W446" s="142"/>
    </row>
    <row r="447" spans="23:23">
      <c r="W447" s="142"/>
    </row>
    <row r="448" spans="23:23">
      <c r="W448" s="142"/>
    </row>
    <row r="449" spans="23:23">
      <c r="W449" s="142"/>
    </row>
    <row r="450" spans="23:23">
      <c r="W450" s="142"/>
    </row>
    <row r="451" spans="23:23">
      <c r="W451" s="142"/>
    </row>
    <row r="452" spans="23:23">
      <c r="W452" s="142"/>
    </row>
    <row r="453" spans="23:23">
      <c r="W453" s="142"/>
    </row>
    <row r="454" spans="23:23">
      <c r="W454" s="142"/>
    </row>
    <row r="455" spans="23:23">
      <c r="W455" s="142"/>
    </row>
    <row r="456" spans="23:23">
      <c r="W456" s="142"/>
    </row>
    <row r="457" spans="23:23">
      <c r="W457" s="142"/>
    </row>
    <row r="458" spans="23:23">
      <c r="W458" s="142"/>
    </row>
    <row r="459" spans="23:23">
      <c r="W459" s="142"/>
    </row>
    <row r="460" spans="23:23">
      <c r="W460" s="142"/>
    </row>
    <row r="461" spans="23:23">
      <c r="W461" s="142"/>
    </row>
    <row r="462" spans="23:23">
      <c r="W462" s="142"/>
    </row>
    <row r="463" spans="23:23">
      <c r="W463" s="142"/>
    </row>
    <row r="464" spans="23:23">
      <c r="W464" s="142"/>
    </row>
    <row r="465" spans="23:23">
      <c r="W465" s="142"/>
    </row>
    <row r="466" spans="23:23">
      <c r="W466" s="142"/>
    </row>
    <row r="467" spans="23:23">
      <c r="W467" s="142"/>
    </row>
    <row r="468" spans="23:23">
      <c r="W468" s="142"/>
    </row>
    <row r="469" spans="23:23">
      <c r="W469" s="142"/>
    </row>
    <row r="470" spans="23:23">
      <c r="W470" s="142"/>
    </row>
    <row r="471" spans="23:23">
      <c r="W471" s="142"/>
    </row>
    <row r="472" spans="23:23">
      <c r="W472" s="142"/>
    </row>
    <row r="473" spans="23:23">
      <c r="W473" s="142"/>
    </row>
    <row r="474" spans="23:23">
      <c r="W474" s="142"/>
    </row>
    <row r="475" spans="23:23">
      <c r="W475" s="142"/>
    </row>
    <row r="476" spans="23:23">
      <c r="W476" s="142"/>
    </row>
    <row r="477" spans="23:23">
      <c r="W477" s="142"/>
    </row>
    <row r="478" spans="23:23">
      <c r="W478" s="142"/>
    </row>
    <row r="479" spans="23:23">
      <c r="W479" s="142"/>
    </row>
    <row r="480" spans="23:23">
      <c r="W480" s="142"/>
    </row>
    <row r="481" spans="23:23">
      <c r="W481" s="142"/>
    </row>
    <row r="482" spans="23:23">
      <c r="W482" s="142"/>
    </row>
    <row r="483" spans="23:23">
      <c r="W483" s="142"/>
    </row>
    <row r="484" spans="23:23">
      <c r="W484" s="142"/>
    </row>
    <row r="485" spans="23:23">
      <c r="W485" s="142"/>
    </row>
    <row r="486" spans="23:23">
      <c r="W486" s="142"/>
    </row>
    <row r="487" spans="23:23">
      <c r="W487" s="142"/>
    </row>
    <row r="488" spans="23:23">
      <c r="W488" s="142"/>
    </row>
    <row r="489" spans="23:23">
      <c r="W489" s="142"/>
    </row>
    <row r="490" spans="23:23">
      <c r="W490" s="142"/>
    </row>
    <row r="491" spans="23:23">
      <c r="W491" s="142"/>
    </row>
    <row r="492" spans="23:23">
      <c r="W492" s="142"/>
    </row>
    <row r="493" spans="23:23">
      <c r="W493" s="142"/>
    </row>
    <row r="494" spans="23:23">
      <c r="W494" s="142"/>
    </row>
    <row r="495" spans="23:23">
      <c r="W495" s="142"/>
    </row>
    <row r="496" spans="23:23">
      <c r="W496" s="142"/>
    </row>
    <row r="497" spans="23:23">
      <c r="W497" s="142"/>
    </row>
    <row r="498" spans="23:23">
      <c r="W498" s="142"/>
    </row>
    <row r="499" spans="23:23">
      <c r="W499" s="142"/>
    </row>
    <row r="500" spans="23:23">
      <c r="W500" s="142"/>
    </row>
    <row r="501" spans="23:23">
      <c r="W501" s="142"/>
    </row>
    <row r="502" spans="23:23">
      <c r="W502" s="142"/>
    </row>
    <row r="503" spans="23:23">
      <c r="W503" s="142"/>
    </row>
    <row r="504" spans="23:23">
      <c r="W504" s="142"/>
    </row>
    <row r="505" spans="23:23">
      <c r="W505" s="142"/>
    </row>
    <row r="506" spans="23:23">
      <c r="W506" s="142"/>
    </row>
    <row r="507" spans="23:23">
      <c r="W507" s="142"/>
    </row>
    <row r="508" spans="23:23">
      <c r="W508" s="142"/>
    </row>
    <row r="509" spans="23:23">
      <c r="W509" s="142"/>
    </row>
    <row r="510" spans="23:23">
      <c r="W510" s="142"/>
    </row>
    <row r="511" spans="23:23">
      <c r="W511" s="142"/>
    </row>
    <row r="512" spans="23:23">
      <c r="W512" s="142"/>
    </row>
    <row r="513" spans="23:23">
      <c r="W513" s="142"/>
    </row>
    <row r="514" spans="23:23">
      <c r="W514" s="142"/>
    </row>
    <row r="515" spans="23:23">
      <c r="W515" s="142"/>
    </row>
    <row r="516" spans="23:23">
      <c r="W516" s="142"/>
    </row>
    <row r="517" spans="23:23">
      <c r="W517" s="142"/>
    </row>
    <row r="518" spans="23:23">
      <c r="W518" s="142"/>
    </row>
    <row r="519" spans="23:23">
      <c r="W519" s="142"/>
    </row>
    <row r="520" spans="23:23">
      <c r="W520" s="142"/>
    </row>
    <row r="521" spans="23:23">
      <c r="W521" s="142"/>
    </row>
    <row r="522" spans="23:23">
      <c r="W522" s="142"/>
    </row>
    <row r="523" spans="23:23">
      <c r="W523" s="142"/>
    </row>
    <row r="524" spans="23:23">
      <c r="W524" s="142"/>
    </row>
    <row r="525" spans="23:23">
      <c r="W525" s="142"/>
    </row>
    <row r="526" spans="23:23">
      <c r="W526" s="142"/>
    </row>
    <row r="527" spans="23:23">
      <c r="W527" s="142"/>
    </row>
    <row r="528" spans="23:23">
      <c r="W528" s="142"/>
    </row>
    <row r="529" spans="23:23">
      <c r="W529" s="142"/>
    </row>
    <row r="530" spans="23:23">
      <c r="W530" s="142"/>
    </row>
    <row r="531" spans="23:23">
      <c r="W531" s="142"/>
    </row>
    <row r="532" spans="23:23">
      <c r="W532" s="142"/>
    </row>
    <row r="533" spans="23:23">
      <c r="W533" s="142"/>
    </row>
    <row r="534" spans="23:23">
      <c r="W534" s="142"/>
    </row>
    <row r="535" spans="23:23">
      <c r="W535" s="142"/>
    </row>
    <row r="536" spans="23:23">
      <c r="W536" s="142"/>
    </row>
    <row r="537" spans="23:23">
      <c r="W537" s="142"/>
    </row>
    <row r="538" spans="23:23">
      <c r="W538" s="142"/>
    </row>
    <row r="539" spans="23:23">
      <c r="W539" s="142"/>
    </row>
    <row r="540" spans="23:23">
      <c r="W540" s="142"/>
    </row>
    <row r="541" spans="23:23">
      <c r="W541" s="142"/>
    </row>
    <row r="542" spans="23:23">
      <c r="W542" s="142"/>
    </row>
    <row r="543" spans="23:23">
      <c r="W543" s="142"/>
    </row>
    <row r="544" spans="23:23">
      <c r="W544" s="142"/>
    </row>
    <row r="545" spans="23:23">
      <c r="W545" s="142"/>
    </row>
    <row r="546" spans="23:23">
      <c r="W546" s="142"/>
    </row>
    <row r="547" spans="23:23">
      <c r="W547" s="142"/>
    </row>
    <row r="548" spans="23:23">
      <c r="W548" s="142"/>
    </row>
    <row r="549" spans="23:23">
      <c r="W549" s="142"/>
    </row>
    <row r="550" spans="23:23">
      <c r="W550" s="142"/>
    </row>
    <row r="551" spans="23:23">
      <c r="W551" s="142"/>
    </row>
    <row r="552" spans="23:23">
      <c r="W552" s="142"/>
    </row>
    <row r="553" spans="23:23">
      <c r="W553" s="142"/>
    </row>
    <row r="554" spans="23:23">
      <c r="W554" s="142"/>
    </row>
    <row r="555" spans="23:23">
      <c r="W555" s="142"/>
    </row>
    <row r="556" spans="23:23">
      <c r="W556" s="142"/>
    </row>
    <row r="557" spans="23:23">
      <c r="W557" s="142"/>
    </row>
    <row r="558" spans="23:23">
      <c r="W558" s="142"/>
    </row>
    <row r="559" spans="23:23">
      <c r="W559" s="142"/>
    </row>
    <row r="560" spans="23:23">
      <c r="W560" s="142"/>
    </row>
    <row r="561" spans="23:23">
      <c r="W561" s="142"/>
    </row>
    <row r="562" spans="23:23">
      <c r="W562" s="142"/>
    </row>
    <row r="563" spans="23:23">
      <c r="W563" s="142"/>
    </row>
    <row r="564" spans="23:23">
      <c r="W564" s="142"/>
    </row>
    <row r="565" spans="23:23">
      <c r="W565" s="142"/>
    </row>
    <row r="566" spans="23:23">
      <c r="W566" s="142"/>
    </row>
    <row r="567" spans="23:23">
      <c r="W567" s="142"/>
    </row>
    <row r="568" spans="23:23">
      <c r="W568" s="142"/>
    </row>
    <row r="569" spans="23:23">
      <c r="W569" s="142"/>
    </row>
    <row r="570" spans="23:23">
      <c r="W570" s="142"/>
    </row>
    <row r="571" spans="23:23">
      <c r="W571" s="142"/>
    </row>
    <row r="572" spans="23:23">
      <c r="W572" s="142"/>
    </row>
    <row r="573" spans="23:23">
      <c r="W573" s="142"/>
    </row>
    <row r="574" spans="23:23">
      <c r="W574" s="142"/>
    </row>
    <row r="575" spans="23:23">
      <c r="W575" s="142"/>
    </row>
    <row r="576" spans="23:23">
      <c r="W576" s="142"/>
    </row>
    <row r="577" spans="23:23">
      <c r="W577" s="142"/>
    </row>
    <row r="578" spans="23:23">
      <c r="W578" s="142"/>
    </row>
    <row r="579" spans="23:23">
      <c r="W579" s="142"/>
    </row>
    <row r="580" spans="23:23">
      <c r="W580" s="142"/>
    </row>
    <row r="581" spans="23:23">
      <c r="W581" s="142"/>
    </row>
    <row r="582" spans="23:23">
      <c r="W582" s="142"/>
    </row>
    <row r="583" spans="23:23">
      <c r="W583" s="142"/>
    </row>
    <row r="584" spans="23:23">
      <c r="W584" s="142"/>
    </row>
    <row r="585" spans="23:23">
      <c r="W585" s="142"/>
    </row>
    <row r="586" spans="23:23">
      <c r="W586" s="142"/>
    </row>
    <row r="587" spans="23:23">
      <c r="W587" s="142"/>
    </row>
    <row r="588" spans="23:23">
      <c r="W588" s="142"/>
    </row>
    <row r="589" spans="23:23">
      <c r="W589" s="142"/>
    </row>
    <row r="590" spans="23:23">
      <c r="W590" s="142"/>
    </row>
    <row r="591" spans="23:23">
      <c r="W591" s="142"/>
    </row>
    <row r="592" spans="23:23">
      <c r="W592" s="142"/>
    </row>
    <row r="593" spans="23:23">
      <c r="W593" s="142"/>
    </row>
    <row r="594" spans="23:23">
      <c r="W594" s="142"/>
    </row>
    <row r="595" spans="23:23">
      <c r="W595" s="142"/>
    </row>
    <row r="596" spans="23:23">
      <c r="W596" s="142"/>
    </row>
    <row r="597" spans="23:23">
      <c r="W597" s="142"/>
    </row>
    <row r="598" spans="23:23">
      <c r="W598" s="142"/>
    </row>
    <row r="599" spans="23:23">
      <c r="W599" s="142"/>
    </row>
    <row r="600" spans="23:23">
      <c r="W600" s="142"/>
    </row>
    <row r="601" spans="23:23">
      <c r="W601" s="142"/>
    </row>
    <row r="602" spans="23:23">
      <c r="W602" s="142"/>
    </row>
    <row r="603" spans="23:23">
      <c r="W603" s="142"/>
    </row>
    <row r="604" spans="23:23">
      <c r="W604" s="142"/>
    </row>
    <row r="605" spans="23:23">
      <c r="W605" s="142"/>
    </row>
    <row r="606" spans="23:23">
      <c r="W606" s="142"/>
    </row>
    <row r="607" spans="23:23">
      <c r="W607" s="142"/>
    </row>
    <row r="608" spans="23:23">
      <c r="W608" s="142"/>
    </row>
    <row r="609" spans="23:23">
      <c r="W609" s="142"/>
    </row>
    <row r="610" spans="23:23">
      <c r="W610" s="142"/>
    </row>
    <row r="611" spans="23:23">
      <c r="W611" s="142"/>
    </row>
    <row r="612" spans="23:23">
      <c r="W612" s="142"/>
    </row>
    <row r="613" spans="23:23">
      <c r="W613" s="142"/>
    </row>
    <row r="614" spans="23:23">
      <c r="W614" s="142"/>
    </row>
    <row r="615" spans="23:23">
      <c r="W615" s="142"/>
    </row>
    <row r="616" spans="23:23">
      <c r="W616" s="142"/>
    </row>
    <row r="617" spans="23:23">
      <c r="W617" s="142"/>
    </row>
    <row r="618" spans="23:23">
      <c r="W618" s="142"/>
    </row>
    <row r="619" spans="23:23">
      <c r="W619" s="142"/>
    </row>
    <row r="620" spans="23:23">
      <c r="W620" s="142"/>
    </row>
    <row r="621" spans="23:23">
      <c r="W621" s="142"/>
    </row>
    <row r="622" spans="23:23">
      <c r="W622" s="142"/>
    </row>
    <row r="623" spans="23:23">
      <c r="W623" s="142"/>
    </row>
    <row r="624" spans="23:23">
      <c r="W624" s="142"/>
    </row>
    <row r="625" spans="23:23">
      <c r="W625" s="142"/>
    </row>
    <row r="626" spans="23:23">
      <c r="W626" s="142"/>
    </row>
    <row r="627" spans="23:23">
      <c r="W627" s="142"/>
    </row>
    <row r="628" spans="23:23">
      <c r="W628" s="142"/>
    </row>
    <row r="629" spans="23:23">
      <c r="W629" s="142"/>
    </row>
    <row r="630" spans="23:23">
      <c r="W630" s="142"/>
    </row>
    <row r="631" spans="23:23">
      <c r="W631" s="142"/>
    </row>
    <row r="632" spans="23:23">
      <c r="W632" s="142"/>
    </row>
    <row r="633" spans="23:23">
      <c r="W633" s="142"/>
    </row>
    <row r="634" spans="23:23">
      <c r="W634" s="142"/>
    </row>
    <row r="635" spans="23:23">
      <c r="W635" s="142"/>
    </row>
    <row r="636" spans="23:23">
      <c r="W636" s="142"/>
    </row>
    <row r="637" spans="23:23">
      <c r="W637" s="142"/>
    </row>
    <row r="638" spans="23:23">
      <c r="W638" s="142"/>
    </row>
    <row r="639" spans="23:23">
      <c r="W639" s="142"/>
    </row>
    <row r="640" spans="23:23">
      <c r="W640" s="142"/>
    </row>
    <row r="641" spans="23:23">
      <c r="W641" s="142"/>
    </row>
    <row r="642" spans="23:23">
      <c r="W642" s="142"/>
    </row>
    <row r="643" spans="23:23">
      <c r="W643" s="142"/>
    </row>
    <row r="644" spans="23:23">
      <c r="W644" s="142"/>
    </row>
    <row r="645" spans="23:23">
      <c r="W645" s="142"/>
    </row>
    <row r="646" spans="23:23">
      <c r="W646" s="142"/>
    </row>
    <row r="647" spans="23:23">
      <c r="W647" s="142"/>
    </row>
    <row r="648" spans="23:23">
      <c r="W648" s="142"/>
    </row>
    <row r="649" spans="23:23">
      <c r="W649" s="142"/>
    </row>
    <row r="650" spans="23:23">
      <c r="W650" s="142"/>
    </row>
    <row r="651" spans="23:23">
      <c r="W651" s="142"/>
    </row>
    <row r="652" spans="23:23">
      <c r="W652" s="142"/>
    </row>
    <row r="653" spans="23:23">
      <c r="W653" s="142"/>
    </row>
    <row r="654" spans="23:23">
      <c r="W654" s="142"/>
    </row>
    <row r="655" spans="23:23">
      <c r="W655" s="142"/>
    </row>
    <row r="656" spans="23:23">
      <c r="W656" s="142"/>
    </row>
    <row r="657" spans="23:23">
      <c r="W657" s="142"/>
    </row>
    <row r="658" spans="23:23">
      <c r="W658" s="142"/>
    </row>
    <row r="659" spans="23:23">
      <c r="W659" s="142"/>
    </row>
    <row r="660" spans="23:23">
      <c r="W660" s="142"/>
    </row>
    <row r="661" spans="23:23">
      <c r="W661" s="142"/>
    </row>
    <row r="662" spans="23:23">
      <c r="W662" s="142"/>
    </row>
    <row r="663" spans="23:23">
      <c r="W663" s="142"/>
    </row>
    <row r="664" spans="23:23">
      <c r="W664" s="142"/>
    </row>
    <row r="665" spans="23:23">
      <c r="W665" s="142"/>
    </row>
    <row r="666" spans="23:23">
      <c r="W666" s="142"/>
    </row>
    <row r="667" spans="23:23">
      <c r="W667" s="142"/>
    </row>
    <row r="668" spans="23:23">
      <c r="W668" s="142"/>
    </row>
    <row r="669" spans="23:23">
      <c r="W669" s="142"/>
    </row>
    <row r="670" spans="23:23">
      <c r="W670" s="142"/>
    </row>
    <row r="671" spans="23:23">
      <c r="W671" s="142"/>
    </row>
    <row r="672" spans="23:23">
      <c r="W672" s="142"/>
    </row>
    <row r="673" spans="23:23">
      <c r="W673" s="142"/>
    </row>
    <row r="674" spans="23:23">
      <c r="W674" s="142"/>
    </row>
    <row r="675" spans="23:23">
      <c r="W675" s="142"/>
    </row>
    <row r="676" spans="23:23">
      <c r="W676" s="142"/>
    </row>
    <row r="677" spans="23:23">
      <c r="W677" s="142"/>
    </row>
    <row r="678" spans="23:23">
      <c r="W678" s="142"/>
    </row>
    <row r="679" spans="23:23">
      <c r="W679" s="142"/>
    </row>
    <row r="680" spans="23:23">
      <c r="W680" s="142"/>
    </row>
    <row r="681" spans="23:23">
      <c r="W681" s="142"/>
    </row>
    <row r="682" spans="23:23">
      <c r="W682" s="142"/>
    </row>
    <row r="683" spans="23:23">
      <c r="W683" s="142"/>
    </row>
    <row r="684" spans="23:23">
      <c r="W684" s="142"/>
    </row>
    <row r="685" spans="23:23">
      <c r="W685" s="142"/>
    </row>
    <row r="686" spans="23:23">
      <c r="W686" s="142"/>
    </row>
    <row r="687" spans="23:23">
      <c r="W687" s="142"/>
    </row>
    <row r="688" spans="23:23">
      <c r="W688" s="142"/>
    </row>
    <row r="689" spans="23:23">
      <c r="W689" s="142"/>
    </row>
    <row r="690" spans="23:23">
      <c r="W690" s="142"/>
    </row>
    <row r="691" spans="23:23">
      <c r="W691" s="142"/>
    </row>
    <row r="692" spans="23:23">
      <c r="W692" s="142"/>
    </row>
    <row r="693" spans="23:23">
      <c r="W693" s="142"/>
    </row>
    <row r="694" spans="23:23">
      <c r="W694" s="142"/>
    </row>
    <row r="695" spans="23:23">
      <c r="W695" s="142"/>
    </row>
    <row r="696" spans="23:23">
      <c r="W696" s="142"/>
    </row>
    <row r="697" spans="23:23">
      <c r="W697" s="142"/>
    </row>
    <row r="698" spans="23:23">
      <c r="W698" s="142"/>
    </row>
    <row r="699" spans="23:23">
      <c r="W699" s="142"/>
    </row>
    <row r="700" spans="23:23">
      <c r="W700" s="142"/>
    </row>
    <row r="701" spans="23:23">
      <c r="W701" s="142"/>
    </row>
    <row r="702" spans="23:23">
      <c r="W702" s="142"/>
    </row>
    <row r="703" spans="23:23">
      <c r="W703" s="142"/>
    </row>
    <row r="704" spans="23:23">
      <c r="W704" s="142"/>
    </row>
    <row r="705" spans="23:23">
      <c r="W705" s="142"/>
    </row>
    <row r="706" spans="23:23">
      <c r="W706" s="142"/>
    </row>
    <row r="707" spans="23:23">
      <c r="W707" s="142"/>
    </row>
    <row r="708" spans="23:23">
      <c r="W708" s="142"/>
    </row>
    <row r="709" spans="23:23">
      <c r="W709" s="142"/>
    </row>
    <row r="710" spans="23:23">
      <c r="W710" s="142"/>
    </row>
    <row r="711" spans="23:23">
      <c r="W711" s="142"/>
    </row>
    <row r="712" spans="23:23">
      <c r="W712" s="142"/>
    </row>
    <row r="713" spans="23:23">
      <c r="W713" s="142"/>
    </row>
    <row r="714" spans="23:23">
      <c r="W714" s="142"/>
    </row>
    <row r="715" spans="23:23">
      <c r="W715" s="142"/>
    </row>
    <row r="716" spans="23:23">
      <c r="W716" s="142"/>
    </row>
    <row r="717" spans="23:23">
      <c r="W717" s="142"/>
    </row>
    <row r="718" spans="23:23">
      <c r="W718" s="142"/>
    </row>
    <row r="719" spans="23:23">
      <c r="W719" s="142"/>
    </row>
    <row r="720" spans="23:23">
      <c r="W720" s="142"/>
    </row>
    <row r="721" spans="23:23">
      <c r="W721" s="142"/>
    </row>
    <row r="722" spans="23:23">
      <c r="W722" s="142"/>
    </row>
    <row r="723" spans="23:23">
      <c r="W723" s="142"/>
    </row>
    <row r="724" spans="23:23">
      <c r="W724" s="142"/>
    </row>
    <row r="725" spans="23:23">
      <c r="W725" s="142"/>
    </row>
    <row r="726" spans="23:23">
      <c r="W726" s="142"/>
    </row>
    <row r="727" spans="23:23">
      <c r="W727" s="142"/>
    </row>
    <row r="728" spans="23:23">
      <c r="W728" s="142"/>
    </row>
    <row r="729" spans="23:23">
      <c r="W729" s="142"/>
    </row>
    <row r="730" spans="23:23">
      <c r="W730" s="142"/>
    </row>
    <row r="731" spans="23:23">
      <c r="W731" s="142"/>
    </row>
    <row r="732" spans="23:23">
      <c r="W732" s="142"/>
    </row>
    <row r="733" spans="23:23">
      <c r="W733" s="142"/>
    </row>
    <row r="734" spans="23:23">
      <c r="W734" s="142"/>
    </row>
    <row r="735" spans="23:23">
      <c r="W735" s="142"/>
    </row>
    <row r="736" spans="23:23">
      <c r="W736" s="142"/>
    </row>
    <row r="737" spans="23:23">
      <c r="W737" s="142"/>
    </row>
    <row r="738" spans="23:23">
      <c r="W738" s="142"/>
    </row>
    <row r="739" spans="23:23">
      <c r="W739" s="142"/>
    </row>
    <row r="740" spans="23:23">
      <c r="W740" s="142"/>
    </row>
    <row r="741" spans="23:23">
      <c r="W741" s="142"/>
    </row>
    <row r="742" spans="23:23">
      <c r="W742" s="142"/>
    </row>
    <row r="743" spans="23:23">
      <c r="W743" s="142"/>
    </row>
    <row r="744" spans="23:23">
      <c r="W744" s="142"/>
    </row>
    <row r="745" spans="23:23">
      <c r="W745" s="142"/>
    </row>
    <row r="746" spans="23:23">
      <c r="W746" s="142"/>
    </row>
    <row r="747" spans="23:23">
      <c r="W747" s="142"/>
    </row>
    <row r="748" spans="23:23">
      <c r="W748" s="142"/>
    </row>
    <row r="749" spans="23:23">
      <c r="W749" s="142"/>
    </row>
    <row r="750" spans="23:23">
      <c r="W750" s="142"/>
    </row>
    <row r="751" spans="23:23">
      <c r="W751" s="142"/>
    </row>
    <row r="752" spans="23:23">
      <c r="W752" s="142"/>
    </row>
    <row r="753" spans="23:23">
      <c r="W753" s="142"/>
    </row>
    <row r="754" spans="23:23">
      <c r="W754" s="142"/>
    </row>
    <row r="755" spans="23:23">
      <c r="W755" s="142"/>
    </row>
    <row r="756" spans="23:23">
      <c r="W756" s="142"/>
    </row>
    <row r="757" spans="23:23">
      <c r="W757" s="142"/>
    </row>
    <row r="758" spans="23:23">
      <c r="W758" s="142"/>
    </row>
    <row r="759" spans="23:23">
      <c r="W759" s="142"/>
    </row>
    <row r="760" spans="23:23">
      <c r="W760" s="142"/>
    </row>
    <row r="761" spans="23:23">
      <c r="W761" s="142"/>
    </row>
    <row r="762" spans="23:23">
      <c r="W762" s="142"/>
    </row>
    <row r="763" spans="23:23">
      <c r="W763" s="142"/>
    </row>
    <row r="764" spans="23:23">
      <c r="W764" s="142"/>
    </row>
    <row r="765" spans="23:23">
      <c r="W765" s="142"/>
    </row>
    <row r="766" spans="23:23">
      <c r="W766" s="142"/>
    </row>
    <row r="767" spans="23:23">
      <c r="W767" s="142"/>
    </row>
    <row r="768" spans="23:23">
      <c r="W768" s="142"/>
    </row>
    <row r="769" spans="23:23">
      <c r="W769" s="142"/>
    </row>
    <row r="770" spans="23:23">
      <c r="W770" s="142"/>
    </row>
    <row r="771" spans="23:23">
      <c r="W771" s="142"/>
    </row>
    <row r="772" spans="23:23">
      <c r="W772" s="142"/>
    </row>
    <row r="773" spans="23:23">
      <c r="W773" s="142"/>
    </row>
    <row r="774" spans="23:23">
      <c r="W774" s="142"/>
    </row>
    <row r="775" spans="23:23">
      <c r="W775" s="142"/>
    </row>
    <row r="776" spans="23:23">
      <c r="W776" s="142"/>
    </row>
    <row r="777" spans="23:23">
      <c r="W777" s="142"/>
    </row>
    <row r="778" spans="23:23">
      <c r="W778" s="142"/>
    </row>
    <row r="779" spans="23:23">
      <c r="W779" s="142"/>
    </row>
    <row r="780" spans="23:23">
      <c r="W780" s="142"/>
    </row>
    <row r="781" spans="23:23">
      <c r="W781" s="142"/>
    </row>
    <row r="782" spans="23:23">
      <c r="W782" s="142"/>
    </row>
    <row r="783" spans="23:23">
      <c r="W783" s="142"/>
    </row>
    <row r="784" spans="23:23">
      <c r="W784" s="142"/>
    </row>
    <row r="785" spans="23:23">
      <c r="W785" s="142"/>
    </row>
    <row r="786" spans="23:23">
      <c r="W786" s="142"/>
    </row>
    <row r="787" spans="23:23">
      <c r="W787" s="142"/>
    </row>
    <row r="788" spans="23:23">
      <c r="W788" s="142"/>
    </row>
    <row r="789" spans="23:23">
      <c r="W789" s="142"/>
    </row>
    <row r="790" spans="23:23">
      <c r="W790" s="142"/>
    </row>
    <row r="791" spans="23:23">
      <c r="W791" s="142"/>
    </row>
    <row r="792" spans="23:23">
      <c r="W792" s="142"/>
    </row>
    <row r="793" spans="23:23">
      <c r="W793" s="142"/>
    </row>
    <row r="794" spans="23:23">
      <c r="W794" s="142"/>
    </row>
    <row r="795" spans="23:23">
      <c r="W795" s="142"/>
    </row>
    <row r="796" spans="23:23">
      <c r="W796" s="142"/>
    </row>
    <row r="797" spans="23:23">
      <c r="W797" s="142"/>
    </row>
    <row r="798" spans="23:23">
      <c r="W798" s="142"/>
    </row>
    <row r="799" spans="23:23">
      <c r="W799" s="142"/>
    </row>
    <row r="800" spans="23:23">
      <c r="W800" s="142"/>
    </row>
    <row r="801" spans="23:23">
      <c r="W801" s="142"/>
    </row>
    <row r="802" spans="23:23">
      <c r="W802" s="142"/>
    </row>
    <row r="803" spans="23:23">
      <c r="W803" s="142"/>
    </row>
    <row r="804" spans="23:23">
      <c r="W804" s="142"/>
    </row>
    <row r="805" spans="23:23">
      <c r="W805" s="142"/>
    </row>
    <row r="806" spans="23:23">
      <c r="W806" s="142"/>
    </row>
    <row r="807" spans="23:23">
      <c r="W807" s="142"/>
    </row>
    <row r="808" spans="23:23">
      <c r="W808" s="142"/>
    </row>
    <row r="809" spans="23:23">
      <c r="W809" s="142"/>
    </row>
    <row r="810" spans="23:23">
      <c r="W810" s="142"/>
    </row>
    <row r="811" spans="23:23">
      <c r="W811" s="142"/>
    </row>
    <row r="812" spans="23:23">
      <c r="W812" s="142"/>
    </row>
    <row r="813" spans="23:23">
      <c r="W813" s="142"/>
    </row>
    <row r="814" spans="23:23">
      <c r="W814" s="142"/>
    </row>
    <row r="815" spans="23:23">
      <c r="W815" s="142"/>
    </row>
    <row r="816" spans="23:23">
      <c r="W816" s="142"/>
    </row>
    <row r="817" spans="23:23">
      <c r="W817" s="142"/>
    </row>
    <row r="818" spans="23:23">
      <c r="W818" s="142"/>
    </row>
    <row r="819" spans="23:23">
      <c r="W819" s="142"/>
    </row>
    <row r="820" spans="23:23">
      <c r="W820" s="142"/>
    </row>
    <row r="821" spans="23:23">
      <c r="W821" s="142"/>
    </row>
    <row r="822" spans="23:23">
      <c r="W822" s="142"/>
    </row>
    <row r="823" spans="23:23">
      <c r="W823" s="142"/>
    </row>
    <row r="824" spans="23:23">
      <c r="W824" s="142"/>
    </row>
    <row r="825" spans="23:23">
      <c r="W825" s="142"/>
    </row>
    <row r="826" spans="23:23">
      <c r="W826" s="142"/>
    </row>
    <row r="827" spans="23:23">
      <c r="W827" s="142"/>
    </row>
    <row r="828" spans="23:23">
      <c r="W828" s="142"/>
    </row>
    <row r="829" spans="23:23">
      <c r="W829" s="142"/>
    </row>
    <row r="830" spans="23:23">
      <c r="W830" s="142"/>
    </row>
    <row r="831" spans="23:23">
      <c r="W831" s="142"/>
    </row>
    <row r="832" spans="23:23">
      <c r="W832" s="142"/>
    </row>
    <row r="833" spans="23:23">
      <c r="W833" s="142"/>
    </row>
    <row r="834" spans="23:23">
      <c r="W834" s="142"/>
    </row>
    <row r="835" spans="23:23">
      <c r="W835" s="142"/>
    </row>
    <row r="836" spans="23:23">
      <c r="W836" s="142"/>
    </row>
    <row r="837" spans="23:23">
      <c r="W837" s="142"/>
    </row>
    <row r="838" spans="23:23">
      <c r="W838" s="142"/>
    </row>
    <row r="839" spans="23:23">
      <c r="W839" s="142"/>
    </row>
    <row r="840" spans="23:23">
      <c r="W840" s="142"/>
    </row>
    <row r="841" spans="23:23">
      <c r="W841" s="142"/>
    </row>
    <row r="842" spans="23:23">
      <c r="W842" s="142"/>
    </row>
    <row r="843" spans="23:23">
      <c r="W843" s="142"/>
    </row>
    <row r="844" spans="23:23">
      <c r="W844" s="142"/>
    </row>
    <row r="845" spans="23:23">
      <c r="W845" s="142"/>
    </row>
    <row r="846" spans="23:23">
      <c r="W846" s="142"/>
    </row>
    <row r="847" spans="23:23">
      <c r="W847" s="142"/>
    </row>
    <row r="848" spans="23:23">
      <c r="W848" s="142"/>
    </row>
    <row r="849" spans="23:23">
      <c r="W849" s="142"/>
    </row>
    <row r="850" spans="23:23">
      <c r="W850" s="142"/>
    </row>
    <row r="851" spans="23:23">
      <c r="W851" s="142"/>
    </row>
    <row r="852" spans="23:23">
      <c r="W852" s="142"/>
    </row>
    <row r="853" spans="23:23">
      <c r="W853" s="142"/>
    </row>
    <row r="854" spans="23:23">
      <c r="W854" s="142"/>
    </row>
    <row r="855" spans="23:23">
      <c r="W855" s="142"/>
    </row>
    <row r="856" spans="23:23">
      <c r="W856" s="142"/>
    </row>
    <row r="857" spans="23:23">
      <c r="W857" s="142"/>
    </row>
    <row r="858" spans="23:23">
      <c r="W858" s="142"/>
    </row>
    <row r="859" spans="23:23">
      <c r="W859" s="142"/>
    </row>
    <row r="860" spans="23:23">
      <c r="W860" s="142"/>
    </row>
    <row r="861" spans="23:23">
      <c r="W861" s="142"/>
    </row>
    <row r="862" spans="23:23">
      <c r="W862" s="142"/>
    </row>
    <row r="863" spans="23:23">
      <c r="W863" s="142"/>
    </row>
    <row r="864" spans="23:23">
      <c r="W864" s="142"/>
    </row>
    <row r="865" spans="23:23">
      <c r="W865" s="142"/>
    </row>
    <row r="866" spans="23:23">
      <c r="W866" s="142"/>
    </row>
    <row r="867" spans="23:23">
      <c r="W867" s="142"/>
    </row>
    <row r="868" spans="23:23">
      <c r="W868" s="142"/>
    </row>
    <row r="869" spans="23:23">
      <c r="W869" s="142"/>
    </row>
    <row r="870" spans="23:23">
      <c r="W870" s="142"/>
    </row>
    <row r="871" spans="23:23">
      <c r="W871" s="142"/>
    </row>
    <row r="872" spans="23:23">
      <c r="W872" s="142"/>
    </row>
    <row r="873" spans="23:23">
      <c r="W873" s="142"/>
    </row>
    <row r="874" spans="23:23">
      <c r="W874" s="142"/>
    </row>
    <row r="875" spans="23:23">
      <c r="W875" s="142"/>
    </row>
    <row r="876" spans="23:23">
      <c r="W876" s="142"/>
    </row>
    <row r="877" spans="23:23">
      <c r="W877" s="142"/>
    </row>
    <row r="878" spans="23:23">
      <c r="W878" s="142"/>
    </row>
    <row r="879" spans="23:23">
      <c r="W879" s="142"/>
    </row>
    <row r="880" spans="23:23">
      <c r="W880" s="142"/>
    </row>
    <row r="881" spans="23:23">
      <c r="W881" s="142"/>
    </row>
    <row r="882" spans="23:23">
      <c r="W882" s="142"/>
    </row>
    <row r="883" spans="23:23">
      <c r="W883" s="142"/>
    </row>
    <row r="884" spans="23:23">
      <c r="W884" s="142"/>
    </row>
    <row r="885" spans="23:23">
      <c r="W885" s="142"/>
    </row>
    <row r="886" spans="23:23">
      <c r="W886" s="142"/>
    </row>
    <row r="887" spans="23:23">
      <c r="W887" s="142"/>
    </row>
    <row r="888" spans="23:23">
      <c r="W888" s="142"/>
    </row>
    <row r="889" spans="23:23">
      <c r="W889" s="142"/>
    </row>
    <row r="890" spans="23:23">
      <c r="W890" s="142"/>
    </row>
    <row r="891" spans="23:23">
      <c r="W891" s="142"/>
    </row>
    <row r="892" spans="23:23">
      <c r="W892" s="142"/>
    </row>
    <row r="893" spans="23:23">
      <c r="W893" s="142"/>
    </row>
    <row r="894" spans="23:23">
      <c r="W894" s="142"/>
    </row>
    <row r="895" spans="23:23">
      <c r="W895" s="142"/>
    </row>
    <row r="896" spans="23:23">
      <c r="W896" s="142"/>
    </row>
    <row r="897" spans="23:23">
      <c r="W897" s="142"/>
    </row>
    <row r="898" spans="23:23">
      <c r="W898" s="142"/>
    </row>
    <row r="899" spans="23:23">
      <c r="W899" s="142"/>
    </row>
    <row r="900" spans="23:23">
      <c r="W900" s="142"/>
    </row>
    <row r="901" spans="23:23">
      <c r="W901" s="142"/>
    </row>
    <row r="902" spans="23:23">
      <c r="W902" s="142"/>
    </row>
    <row r="903" spans="23:23">
      <c r="W903" s="142"/>
    </row>
    <row r="904" spans="23:23">
      <c r="W904" s="142"/>
    </row>
    <row r="905" spans="23:23">
      <c r="W905" s="142"/>
    </row>
    <row r="906" spans="23:23">
      <c r="W906" s="142"/>
    </row>
    <row r="907" spans="23:23">
      <c r="W907" s="142"/>
    </row>
    <row r="908" spans="23:23">
      <c r="W908" s="142"/>
    </row>
    <row r="909" spans="23:23">
      <c r="W909" s="142"/>
    </row>
    <row r="910" spans="23:23">
      <c r="W910" s="142"/>
    </row>
    <row r="911" spans="23:23">
      <c r="W911" s="142"/>
    </row>
    <row r="912" spans="23:23">
      <c r="W912" s="142"/>
    </row>
    <row r="913" spans="23:23">
      <c r="W913" s="142"/>
    </row>
    <row r="914" spans="23:23">
      <c r="W914" s="142"/>
    </row>
    <row r="915" spans="23:23">
      <c r="W915" s="142"/>
    </row>
    <row r="916" spans="23:23">
      <c r="W916" s="142"/>
    </row>
    <row r="917" spans="23:23">
      <c r="W917" s="142"/>
    </row>
    <row r="918" spans="23:23">
      <c r="W918" s="142"/>
    </row>
    <row r="919" spans="23:23">
      <c r="W919" s="142"/>
    </row>
    <row r="920" spans="23:23">
      <c r="W920" s="142"/>
    </row>
    <row r="921" spans="23:23">
      <c r="W921" s="142"/>
    </row>
    <row r="922" spans="23:23">
      <c r="W922" s="142"/>
    </row>
    <row r="923" spans="23:23">
      <c r="W923" s="142"/>
    </row>
    <row r="924" spans="23:23">
      <c r="W924" s="142"/>
    </row>
    <row r="925" spans="23:23">
      <c r="W925" s="142"/>
    </row>
    <row r="926" spans="23:23">
      <c r="W926" s="142"/>
    </row>
    <row r="927" spans="23:23">
      <c r="W927" s="142"/>
    </row>
    <row r="928" spans="23:23">
      <c r="W928" s="142"/>
    </row>
    <row r="929" spans="23:23">
      <c r="W929" s="142"/>
    </row>
    <row r="930" spans="23:23">
      <c r="W930" s="142"/>
    </row>
    <row r="931" spans="23:23">
      <c r="W931" s="142"/>
    </row>
    <row r="932" spans="23:23">
      <c r="W932" s="142"/>
    </row>
    <row r="933" spans="23:23">
      <c r="W933" s="142"/>
    </row>
    <row r="934" spans="23:23">
      <c r="W934" s="142"/>
    </row>
    <row r="935" spans="23:23">
      <c r="W935" s="142"/>
    </row>
    <row r="936" spans="23:23">
      <c r="W936" s="142"/>
    </row>
    <row r="937" spans="23:23">
      <c r="W937" s="142"/>
    </row>
    <row r="938" spans="23:23">
      <c r="W938" s="142"/>
    </row>
    <row r="939" spans="23:23">
      <c r="W939" s="142"/>
    </row>
    <row r="940" spans="23:23">
      <c r="W940" s="142"/>
    </row>
    <row r="941" spans="23:23">
      <c r="W941" s="142"/>
    </row>
    <row r="942" spans="23:23">
      <c r="W942" s="142"/>
    </row>
    <row r="943" spans="23:23">
      <c r="W943" s="142"/>
    </row>
    <row r="944" spans="23:23">
      <c r="W944" s="142"/>
    </row>
    <row r="945" spans="23:23">
      <c r="W945" s="142"/>
    </row>
    <row r="946" spans="23:23">
      <c r="W946" s="142"/>
    </row>
    <row r="947" spans="23:23">
      <c r="W947" s="142"/>
    </row>
    <row r="948" spans="23:23">
      <c r="W948" s="142"/>
    </row>
    <row r="949" spans="23:23">
      <c r="W949" s="142"/>
    </row>
    <row r="950" spans="23:23">
      <c r="W950" s="142"/>
    </row>
    <row r="951" spans="23:23">
      <c r="W951" s="142"/>
    </row>
    <row r="952" spans="23:23">
      <c r="W952" s="142"/>
    </row>
    <row r="953" spans="23:23">
      <c r="W953" s="142"/>
    </row>
    <row r="954" spans="23:23">
      <c r="W954" s="142"/>
    </row>
    <row r="955" spans="23:23">
      <c r="W955" s="142"/>
    </row>
    <row r="956" spans="23:23">
      <c r="W956" s="142"/>
    </row>
    <row r="957" spans="23:23">
      <c r="W957" s="142"/>
    </row>
    <row r="958" spans="23:23">
      <c r="W958" s="142"/>
    </row>
    <row r="959" spans="23:23">
      <c r="W959" s="142"/>
    </row>
    <row r="960" spans="23:23">
      <c r="W960" s="142"/>
    </row>
    <row r="961" spans="23:23">
      <c r="W961" s="142"/>
    </row>
    <row r="962" spans="23:23">
      <c r="W962" s="142"/>
    </row>
    <row r="963" spans="23:23">
      <c r="W963" s="142"/>
    </row>
    <row r="964" spans="23:23">
      <c r="W964" s="142"/>
    </row>
    <row r="965" spans="23:23">
      <c r="W965" s="142"/>
    </row>
    <row r="966" spans="23:23">
      <c r="W966" s="142"/>
    </row>
    <row r="967" spans="23:23">
      <c r="W967" s="142"/>
    </row>
    <row r="968" spans="23:23">
      <c r="W968" s="142"/>
    </row>
    <row r="969" spans="23:23">
      <c r="W969" s="142"/>
    </row>
    <row r="970" spans="23:23">
      <c r="W970" s="142"/>
    </row>
    <row r="971" spans="23:23">
      <c r="W971" s="142"/>
    </row>
    <row r="972" spans="23:23">
      <c r="W972" s="142"/>
    </row>
    <row r="973" spans="23:23">
      <c r="W973" s="142"/>
    </row>
    <row r="974" spans="23:23">
      <c r="W974" s="142"/>
    </row>
    <row r="975" spans="23:23">
      <c r="W975" s="142"/>
    </row>
    <row r="976" spans="23:23">
      <c r="W976" s="142"/>
    </row>
    <row r="977" spans="23:23">
      <c r="W977" s="142"/>
    </row>
    <row r="978" spans="23:23">
      <c r="W978" s="142"/>
    </row>
    <row r="979" spans="23:23">
      <c r="W979" s="142"/>
    </row>
    <row r="980" spans="23:23">
      <c r="W980" s="142"/>
    </row>
    <row r="981" spans="23:23">
      <c r="W981" s="142"/>
    </row>
    <row r="982" spans="23:23">
      <c r="W982" s="142"/>
    </row>
    <row r="983" spans="23:23">
      <c r="W983" s="142"/>
    </row>
    <row r="984" spans="23:23">
      <c r="W984" s="142"/>
    </row>
    <row r="985" spans="23:23">
      <c r="W985" s="142"/>
    </row>
    <row r="986" spans="23:23">
      <c r="W986" s="142"/>
    </row>
    <row r="987" spans="23:23">
      <c r="W987" s="142"/>
    </row>
    <row r="988" spans="23:23">
      <c r="W988" s="142"/>
    </row>
    <row r="989" spans="23:23">
      <c r="W989" s="142"/>
    </row>
    <row r="990" spans="23:23">
      <c r="W990" s="142"/>
    </row>
    <row r="991" spans="23:23">
      <c r="W991" s="142"/>
    </row>
    <row r="992" spans="23:23">
      <c r="W992" s="142"/>
    </row>
    <row r="993" spans="23:23">
      <c r="W993" s="142"/>
    </row>
    <row r="994" spans="23:23">
      <c r="W994" s="142"/>
    </row>
    <row r="995" spans="23:23">
      <c r="W995" s="142"/>
    </row>
    <row r="996" spans="23:23">
      <c r="W996" s="142"/>
    </row>
    <row r="997" spans="23:23">
      <c r="W997" s="142"/>
    </row>
    <row r="998" spans="23:23">
      <c r="W998" s="142"/>
    </row>
    <row r="999" spans="23:23">
      <c r="W999" s="142"/>
    </row>
    <row r="1000" spans="23:23">
      <c r="W1000" s="142"/>
    </row>
    <row r="1001" spans="23:23">
      <c r="W1001" s="142"/>
    </row>
    <row r="1002" spans="23:23">
      <c r="W1002" s="142"/>
    </row>
    <row r="1003" spans="23:23">
      <c r="W1003" s="142"/>
    </row>
    <row r="1004" spans="23:23">
      <c r="W1004" s="142"/>
    </row>
    <row r="1005" spans="23:23">
      <c r="W1005" s="142"/>
    </row>
    <row r="1006" spans="23:23">
      <c r="W1006" s="142"/>
    </row>
    <row r="1007" spans="23:23">
      <c r="W1007" s="142"/>
    </row>
    <row r="1008" spans="23:23">
      <c r="W1008" s="142"/>
    </row>
    <row r="1009" spans="23:23">
      <c r="W1009" s="142"/>
    </row>
    <row r="1010" spans="23:23">
      <c r="W1010" s="142"/>
    </row>
    <row r="1011" spans="23:23">
      <c r="W1011" s="142"/>
    </row>
    <row r="1012" spans="23:23">
      <c r="W1012" s="142"/>
    </row>
    <row r="1013" spans="23:23">
      <c r="W1013" s="142"/>
    </row>
    <row r="1014" spans="23:23">
      <c r="W1014" s="142"/>
    </row>
    <row r="1015" spans="23:23">
      <c r="W1015" s="142"/>
    </row>
    <row r="1016" spans="23:23">
      <c r="W1016" s="142"/>
    </row>
    <row r="1017" spans="23:23">
      <c r="W1017" s="142"/>
    </row>
    <row r="1018" spans="23:23">
      <c r="W1018" s="142"/>
    </row>
    <row r="1019" spans="23:23">
      <c r="W1019" s="142"/>
    </row>
    <row r="1020" spans="23:23">
      <c r="W1020" s="142"/>
    </row>
    <row r="1021" spans="23:23">
      <c r="W1021" s="142"/>
    </row>
    <row r="1022" spans="23:23">
      <c r="W1022" s="142"/>
    </row>
    <row r="1023" spans="23:23">
      <c r="W1023" s="142"/>
    </row>
    <row r="1024" spans="23:23">
      <c r="W1024" s="142"/>
    </row>
    <row r="1025" spans="23:23">
      <c r="W1025" s="142"/>
    </row>
    <row r="1026" spans="23:23">
      <c r="W1026" s="142"/>
    </row>
    <row r="1027" spans="23:23">
      <c r="W1027" s="142"/>
    </row>
    <row r="1028" spans="23:23">
      <c r="W1028" s="142"/>
    </row>
    <row r="1029" spans="23:23">
      <c r="W1029" s="142"/>
    </row>
    <row r="1030" spans="23:23">
      <c r="W1030" s="142"/>
    </row>
    <row r="1031" spans="23:23">
      <c r="W1031" s="142"/>
    </row>
    <row r="1032" spans="23:23">
      <c r="W1032" s="142"/>
    </row>
    <row r="1033" spans="23:23">
      <c r="W1033" s="142"/>
    </row>
    <row r="1034" spans="23:23">
      <c r="W1034" s="142"/>
    </row>
    <row r="1035" spans="23:23">
      <c r="W1035" s="142"/>
    </row>
    <row r="1036" spans="23:23">
      <c r="W1036" s="142"/>
    </row>
    <row r="1037" spans="23:23">
      <c r="W1037" s="142"/>
    </row>
    <row r="1038" spans="23:23">
      <c r="W1038" s="142"/>
    </row>
    <row r="1039" spans="23:23">
      <c r="W1039" s="142"/>
    </row>
    <row r="1040" spans="23:23">
      <c r="W1040" s="142"/>
    </row>
    <row r="1041" spans="23:23">
      <c r="W1041" s="142"/>
    </row>
    <row r="1042" spans="23:23">
      <c r="W1042" s="142"/>
    </row>
    <row r="1043" spans="23:23">
      <c r="W1043" s="142"/>
    </row>
    <row r="1044" spans="23:23">
      <c r="W1044" s="142"/>
    </row>
    <row r="1045" spans="23:23">
      <c r="W1045" s="142"/>
    </row>
    <row r="1046" spans="23:23">
      <c r="W1046" s="142"/>
    </row>
    <row r="1047" spans="23:23">
      <c r="W1047" s="142"/>
    </row>
    <row r="1048" spans="23:23">
      <c r="W1048" s="142"/>
    </row>
    <row r="1049" spans="23:23">
      <c r="W1049" s="142"/>
    </row>
    <row r="1050" spans="23:23">
      <c r="W1050" s="142"/>
    </row>
    <row r="1051" spans="23:23">
      <c r="W1051" s="142"/>
    </row>
    <row r="1052" spans="23:23">
      <c r="W1052" s="142"/>
    </row>
    <row r="1053" spans="23:23">
      <c r="W1053" s="142"/>
    </row>
    <row r="1054" spans="23:23">
      <c r="W1054" s="142"/>
    </row>
    <row r="1055" spans="23:23">
      <c r="W1055" s="142"/>
    </row>
    <row r="1056" spans="23:23">
      <c r="W1056" s="142"/>
    </row>
    <row r="1057" spans="23:23">
      <c r="W1057" s="142"/>
    </row>
    <row r="1058" spans="23:23">
      <c r="W1058" s="142"/>
    </row>
    <row r="1059" spans="23:23">
      <c r="W1059" s="142"/>
    </row>
    <row r="1060" spans="23:23">
      <c r="W1060" s="142"/>
    </row>
    <row r="1061" spans="23:23">
      <c r="W1061" s="142"/>
    </row>
    <row r="1062" spans="23:23">
      <c r="W1062" s="142"/>
    </row>
    <row r="1063" spans="23:23">
      <c r="W1063" s="142"/>
    </row>
    <row r="1064" spans="23:23">
      <c r="W1064" s="142"/>
    </row>
    <row r="1065" spans="23:23">
      <c r="W1065" s="142"/>
    </row>
    <row r="1066" spans="23:23">
      <c r="W1066" s="142"/>
    </row>
    <row r="1067" spans="23:23">
      <c r="W1067" s="142"/>
    </row>
    <row r="1068" spans="23:23">
      <c r="W1068" s="142"/>
    </row>
    <row r="1069" spans="23:23">
      <c r="W1069" s="142"/>
    </row>
    <row r="1070" spans="23:23">
      <c r="W1070" s="142"/>
    </row>
    <row r="1071" spans="23:23">
      <c r="W1071" s="142"/>
    </row>
    <row r="1072" spans="23:23">
      <c r="W1072" s="142"/>
    </row>
    <row r="1073" spans="23:23">
      <c r="W1073" s="142"/>
    </row>
    <row r="1074" spans="23:23">
      <c r="W1074" s="142"/>
    </row>
    <row r="1075" spans="23:23">
      <c r="W1075" s="142"/>
    </row>
    <row r="1076" spans="23:23">
      <c r="W1076" s="142"/>
    </row>
    <row r="1077" spans="23:23">
      <c r="W1077" s="142"/>
    </row>
    <row r="1078" spans="23:23">
      <c r="W1078" s="142"/>
    </row>
    <row r="1079" spans="23:23">
      <c r="W1079" s="142"/>
    </row>
    <row r="1080" spans="23:23">
      <c r="W1080" s="142"/>
    </row>
    <row r="1081" spans="23:23">
      <c r="W1081" s="142"/>
    </row>
    <row r="1082" spans="23:23">
      <c r="W1082" s="142"/>
    </row>
    <row r="1083" spans="23:23">
      <c r="W1083" s="142"/>
    </row>
    <row r="1084" spans="23:23">
      <c r="W1084" s="142"/>
    </row>
    <row r="1085" spans="23:23">
      <c r="W1085" s="142"/>
    </row>
    <row r="1086" spans="23:23">
      <c r="W1086" s="142"/>
    </row>
    <row r="1087" spans="23:23">
      <c r="W1087" s="142"/>
    </row>
    <row r="1088" spans="23:23">
      <c r="W1088" s="142"/>
    </row>
    <row r="1089" spans="23:23">
      <c r="W1089" s="142"/>
    </row>
    <row r="1090" spans="23:23">
      <c r="W1090" s="142"/>
    </row>
    <row r="1091" spans="23:23">
      <c r="W1091" s="142"/>
    </row>
    <row r="1092" spans="23:23">
      <c r="W1092" s="142"/>
    </row>
    <row r="1093" spans="23:23">
      <c r="W1093" s="142"/>
    </row>
    <row r="1094" spans="23:23">
      <c r="W1094" s="142"/>
    </row>
    <row r="1095" spans="23:23">
      <c r="W1095" s="142"/>
    </row>
    <row r="1096" spans="23:23">
      <c r="W1096" s="142"/>
    </row>
    <row r="1097" spans="23:23">
      <c r="W1097" s="142"/>
    </row>
    <row r="1098" spans="23:23">
      <c r="W1098" s="142"/>
    </row>
    <row r="1099" spans="23:23">
      <c r="W1099" s="142"/>
    </row>
    <row r="1100" spans="23:23">
      <c r="W1100" s="142"/>
    </row>
    <row r="1101" spans="23:23">
      <c r="W1101" s="142"/>
    </row>
    <row r="1102" spans="23:23">
      <c r="W1102" s="142"/>
    </row>
    <row r="1103" spans="23:23">
      <c r="W1103" s="142"/>
    </row>
    <row r="1104" spans="23:23">
      <c r="W1104" s="142"/>
    </row>
    <row r="1105" spans="23:23">
      <c r="W1105" s="142"/>
    </row>
    <row r="1106" spans="23:23">
      <c r="W1106" s="142"/>
    </row>
    <row r="1107" spans="23:23">
      <c r="W1107" s="142"/>
    </row>
    <row r="1108" spans="23:23">
      <c r="W1108" s="142"/>
    </row>
    <row r="1109" spans="23:23">
      <c r="W1109" s="142"/>
    </row>
    <row r="1110" spans="23:23">
      <c r="W1110" s="142"/>
    </row>
    <row r="1111" spans="23:23">
      <c r="W1111" s="142"/>
    </row>
    <row r="1112" spans="23:23">
      <c r="W1112" s="142"/>
    </row>
    <row r="1113" spans="23:23">
      <c r="W1113" s="142"/>
    </row>
    <row r="1114" spans="23:23">
      <c r="W1114" s="142"/>
    </row>
    <row r="1115" spans="23:23">
      <c r="W1115" s="142"/>
    </row>
    <row r="1116" spans="23:23">
      <c r="W1116" s="142"/>
    </row>
    <row r="1117" spans="23:23">
      <c r="W1117" s="142"/>
    </row>
    <row r="1118" spans="23:23">
      <c r="W1118" s="142"/>
    </row>
    <row r="1119" spans="23:23">
      <c r="W1119" s="142"/>
    </row>
    <row r="1120" spans="23:23">
      <c r="W1120" s="142"/>
    </row>
    <row r="1121" spans="23:23">
      <c r="W1121" s="142"/>
    </row>
    <row r="1122" spans="23:23">
      <c r="W1122" s="142"/>
    </row>
    <row r="1123" spans="23:23">
      <c r="W1123" s="142"/>
    </row>
    <row r="1124" spans="23:23">
      <c r="W1124" s="142"/>
    </row>
    <row r="1125" spans="23:23">
      <c r="W1125" s="142"/>
    </row>
    <row r="1126" spans="23:23">
      <c r="W1126" s="142"/>
    </row>
    <row r="1127" spans="23:23">
      <c r="W1127" s="142"/>
    </row>
    <row r="1128" spans="23:23">
      <c r="W1128" s="142"/>
    </row>
    <row r="1129" spans="23:23">
      <c r="W1129" s="142"/>
    </row>
    <row r="1130" spans="23:23">
      <c r="W1130" s="142"/>
    </row>
    <row r="1131" spans="23:23">
      <c r="W1131" s="142"/>
    </row>
    <row r="1132" spans="23:23">
      <c r="W1132" s="142"/>
    </row>
    <row r="1133" spans="23:23">
      <c r="W1133" s="142"/>
    </row>
    <row r="1134" spans="23:23">
      <c r="W1134" s="142"/>
    </row>
    <row r="1135" spans="23:23">
      <c r="W1135" s="142"/>
    </row>
    <row r="1136" spans="23:23">
      <c r="W1136" s="142"/>
    </row>
    <row r="1137" spans="23:23">
      <c r="W1137" s="142"/>
    </row>
    <row r="1138" spans="23:23">
      <c r="W1138" s="142"/>
    </row>
    <row r="1139" spans="23:23">
      <c r="W1139" s="142"/>
    </row>
    <row r="1140" spans="23:23">
      <c r="W1140" s="142"/>
    </row>
    <row r="1141" spans="23:23">
      <c r="W1141" s="142"/>
    </row>
    <row r="1142" spans="23:23">
      <c r="W1142" s="142"/>
    </row>
    <row r="1143" spans="23:23">
      <c r="W1143" s="142"/>
    </row>
    <row r="1144" spans="23:23">
      <c r="W1144" s="142"/>
    </row>
    <row r="1145" spans="23:23">
      <c r="W1145" s="142"/>
    </row>
    <row r="1146" spans="23:23">
      <c r="W1146" s="142"/>
    </row>
    <row r="1147" spans="23:23">
      <c r="W1147" s="142"/>
    </row>
    <row r="1148" spans="23:23">
      <c r="W1148" s="142"/>
    </row>
    <row r="1149" spans="23:23">
      <c r="W1149" s="142"/>
    </row>
    <row r="1150" spans="23:23">
      <c r="W1150" s="142"/>
    </row>
    <row r="1151" spans="23:23">
      <c r="W1151" s="142"/>
    </row>
    <row r="1152" spans="23:23">
      <c r="W1152" s="142"/>
    </row>
    <row r="1153" spans="23:23">
      <c r="W1153" s="142"/>
    </row>
    <row r="1154" spans="23:23">
      <c r="W1154" s="142"/>
    </row>
    <row r="1155" spans="23:23">
      <c r="W1155" s="142"/>
    </row>
    <row r="1156" spans="23:23">
      <c r="W1156" s="142"/>
    </row>
    <row r="1157" spans="23:23">
      <c r="W1157" s="142"/>
    </row>
    <row r="1158" spans="23:23">
      <c r="W1158" s="142"/>
    </row>
    <row r="1159" spans="23:23">
      <c r="W1159" s="142"/>
    </row>
    <row r="1160" spans="23:23">
      <c r="W1160" s="142"/>
    </row>
    <row r="1161" spans="23:23">
      <c r="W1161" s="142"/>
    </row>
    <row r="1162" spans="23:23">
      <c r="W1162" s="142"/>
    </row>
    <row r="1163" spans="23:23">
      <c r="W1163" s="142"/>
    </row>
    <row r="1164" spans="23:23">
      <c r="W1164" s="142"/>
    </row>
    <row r="1165" spans="23:23">
      <c r="W1165" s="142"/>
    </row>
    <row r="1166" spans="23:23">
      <c r="W1166" s="142"/>
    </row>
    <row r="1167" spans="23:23">
      <c r="W1167" s="142"/>
    </row>
    <row r="1168" spans="23:23">
      <c r="W1168" s="142"/>
    </row>
    <row r="1169" spans="23:23">
      <c r="W1169" s="142"/>
    </row>
    <row r="1170" spans="23:23">
      <c r="W1170" s="142"/>
    </row>
    <row r="1171" spans="23:23">
      <c r="W1171" s="142"/>
    </row>
    <row r="1172" spans="23:23">
      <c r="W1172" s="142"/>
    </row>
    <row r="1173" spans="23:23">
      <c r="W1173" s="142"/>
    </row>
    <row r="1174" spans="23:23">
      <c r="W1174" s="142"/>
    </row>
    <row r="1175" spans="23:23">
      <c r="W1175" s="142"/>
    </row>
    <row r="1176" spans="23:23">
      <c r="W1176" s="142"/>
    </row>
    <row r="1177" spans="23:23">
      <c r="W1177" s="142"/>
    </row>
    <row r="1178" spans="23:23">
      <c r="W1178" s="142"/>
    </row>
    <row r="1179" spans="23:23">
      <c r="W1179" s="142"/>
    </row>
    <row r="1180" spans="23:23">
      <c r="W1180" s="142"/>
    </row>
    <row r="1181" spans="23:23">
      <c r="W1181" s="142"/>
    </row>
    <row r="1182" spans="23:23">
      <c r="W1182" s="142"/>
    </row>
    <row r="1183" spans="23:23">
      <c r="W1183" s="142"/>
    </row>
    <row r="1184" spans="23:23">
      <c r="W1184" s="142"/>
    </row>
    <row r="1185" spans="23:23">
      <c r="W1185" s="142"/>
    </row>
    <row r="1186" spans="23:23">
      <c r="W1186" s="142"/>
    </row>
    <row r="1187" spans="23:23">
      <c r="W1187" s="142"/>
    </row>
    <row r="1188" spans="23:23">
      <c r="W1188" s="142"/>
    </row>
    <row r="1189" spans="23:23">
      <c r="W1189" s="142"/>
    </row>
    <row r="1190" spans="23:23">
      <c r="W1190" s="142"/>
    </row>
    <row r="1191" spans="23:23">
      <c r="W1191" s="142"/>
    </row>
    <row r="1192" spans="23:23">
      <c r="W1192" s="142"/>
    </row>
    <row r="1193" spans="23:23">
      <c r="W1193" s="142"/>
    </row>
    <row r="1194" spans="23:23">
      <c r="W1194" s="142"/>
    </row>
    <row r="1195" spans="23:23">
      <c r="W1195" s="142"/>
    </row>
    <row r="1196" spans="23:23">
      <c r="W1196" s="142"/>
    </row>
    <row r="1197" spans="23:23">
      <c r="W1197" s="142"/>
    </row>
    <row r="1198" spans="23:23">
      <c r="W1198" s="142"/>
    </row>
    <row r="1199" spans="23:23">
      <c r="W1199" s="142"/>
    </row>
    <row r="1200" spans="23:23">
      <c r="W1200" s="142"/>
    </row>
    <row r="1201" spans="23:23">
      <c r="W1201" s="142"/>
    </row>
    <row r="1202" spans="23:23">
      <c r="W1202" s="142"/>
    </row>
    <row r="1203" spans="23:23">
      <c r="W1203" s="142"/>
    </row>
    <row r="1204" spans="23:23">
      <c r="W1204" s="142"/>
    </row>
    <row r="1205" spans="23:23">
      <c r="W1205" s="142"/>
    </row>
    <row r="1206" spans="23:23">
      <c r="W1206" s="142"/>
    </row>
    <row r="1207" spans="23:23">
      <c r="W1207" s="142"/>
    </row>
    <row r="1208" spans="23:23">
      <c r="W1208" s="142"/>
    </row>
    <row r="1209" spans="23:23">
      <c r="W1209" s="142"/>
    </row>
    <row r="1210" spans="23:23">
      <c r="W1210" s="142"/>
    </row>
    <row r="1211" spans="23:23">
      <c r="W1211" s="142"/>
    </row>
    <row r="1212" spans="23:23">
      <c r="W1212" s="142"/>
    </row>
    <row r="1213" spans="23:23">
      <c r="W1213" s="142"/>
    </row>
    <row r="1214" spans="23:23">
      <c r="W1214" s="142"/>
    </row>
    <row r="1215" spans="23:23">
      <c r="W1215" s="142"/>
    </row>
    <row r="1216" spans="23:23">
      <c r="W1216" s="142"/>
    </row>
    <row r="1217" spans="23:23">
      <c r="W1217" s="142"/>
    </row>
    <row r="1218" spans="23:23">
      <c r="W1218" s="142"/>
    </row>
    <row r="1219" spans="23:23">
      <c r="W1219" s="142"/>
    </row>
    <row r="1220" spans="23:23">
      <c r="W1220" s="142"/>
    </row>
    <row r="1221" spans="23:23">
      <c r="W1221" s="142"/>
    </row>
    <row r="1222" spans="23:23">
      <c r="W1222" s="142"/>
    </row>
    <row r="1223" spans="23:23">
      <c r="W1223" s="142"/>
    </row>
    <row r="1224" spans="23:23">
      <c r="W1224" s="142"/>
    </row>
    <row r="1225" spans="23:23">
      <c r="W1225" s="142"/>
    </row>
    <row r="1226" spans="23:23">
      <c r="W1226" s="142"/>
    </row>
    <row r="1227" spans="23:23">
      <c r="W1227" s="142"/>
    </row>
    <row r="1228" spans="23:23">
      <c r="W1228" s="142"/>
    </row>
    <row r="1229" spans="23:23">
      <c r="W1229" s="142"/>
    </row>
    <row r="1230" spans="23:23">
      <c r="W1230" s="142"/>
    </row>
    <row r="1231" spans="23:23">
      <c r="W1231" s="142"/>
    </row>
    <row r="1232" spans="23:23">
      <c r="W1232" s="142"/>
    </row>
    <row r="1233" spans="23:23">
      <c r="W1233" s="142"/>
    </row>
    <row r="1234" spans="23:23">
      <c r="W1234" s="142"/>
    </row>
    <row r="1235" spans="23:23">
      <c r="W1235" s="142"/>
    </row>
    <row r="1236" spans="23:23">
      <c r="W1236" s="142"/>
    </row>
    <row r="1237" spans="23:23">
      <c r="W1237" s="142"/>
    </row>
    <row r="1238" spans="23:23">
      <c r="W1238" s="142"/>
    </row>
    <row r="1239" spans="23:23">
      <c r="W1239" s="142"/>
    </row>
    <row r="1240" spans="23:23">
      <c r="W1240" s="142"/>
    </row>
    <row r="1241" spans="23:23">
      <c r="W1241" s="142"/>
    </row>
    <row r="1242" spans="23:23">
      <c r="W1242" s="142"/>
    </row>
    <row r="1243" spans="23:23">
      <c r="W1243" s="142"/>
    </row>
    <row r="1244" spans="23:23">
      <c r="W1244" s="142"/>
    </row>
    <row r="1245" spans="23:23">
      <c r="W1245" s="142"/>
    </row>
    <row r="1246" spans="23:23">
      <c r="W1246" s="142"/>
    </row>
    <row r="1247" spans="23:23">
      <c r="W1247" s="142"/>
    </row>
    <row r="1248" spans="23:23">
      <c r="W1248" s="142"/>
    </row>
    <row r="1249" spans="23:23">
      <c r="W1249" s="142"/>
    </row>
    <row r="1250" spans="23:23">
      <c r="W1250" s="142"/>
    </row>
    <row r="1251" spans="23:23">
      <c r="W1251" s="142"/>
    </row>
    <row r="1252" spans="23:23">
      <c r="W1252" s="142"/>
    </row>
    <row r="1253" spans="23:23">
      <c r="W1253" s="142"/>
    </row>
    <row r="1254" spans="23:23">
      <c r="W1254" s="142"/>
    </row>
    <row r="1255" spans="23:23">
      <c r="W1255" s="142"/>
    </row>
    <row r="1256" spans="23:23">
      <c r="W1256" s="142"/>
    </row>
    <row r="1257" spans="23:23">
      <c r="W1257" s="142"/>
    </row>
    <row r="1258" spans="23:23">
      <c r="W1258" s="142"/>
    </row>
    <row r="1259" spans="23:23">
      <c r="W1259" s="142"/>
    </row>
    <row r="1260" spans="23:23">
      <c r="W1260" s="142"/>
    </row>
    <row r="1261" spans="23:23">
      <c r="W1261" s="142"/>
    </row>
    <row r="1262" spans="23:23">
      <c r="W1262" s="142"/>
    </row>
    <row r="1263" spans="23:23">
      <c r="W1263" s="142"/>
    </row>
    <row r="1264" spans="23:23">
      <c r="W1264" s="142"/>
    </row>
    <row r="1265" spans="23:23">
      <c r="W1265" s="142"/>
    </row>
    <row r="1266" spans="23:23">
      <c r="W1266" s="142"/>
    </row>
    <row r="1267" spans="23:23">
      <c r="W1267" s="142"/>
    </row>
    <row r="1268" spans="23:23">
      <c r="W1268" s="142"/>
    </row>
    <row r="1269" spans="23:23">
      <c r="W1269" s="142"/>
    </row>
    <row r="1270" spans="23:23">
      <c r="W1270" s="142"/>
    </row>
    <row r="1271" spans="23:23">
      <c r="W1271" s="142"/>
    </row>
    <row r="1272" spans="23:23">
      <c r="W1272" s="142"/>
    </row>
    <row r="1273" spans="23:23">
      <c r="W1273" s="142"/>
    </row>
    <row r="1274" spans="23:23">
      <c r="W1274" s="142"/>
    </row>
    <row r="1275" spans="23:23">
      <c r="W1275" s="142"/>
    </row>
    <row r="1276" spans="23:23">
      <c r="W1276" s="142"/>
    </row>
    <row r="1277" spans="23:23">
      <c r="W1277" s="142"/>
    </row>
    <row r="1278" spans="23:23">
      <c r="W1278" s="142"/>
    </row>
    <row r="1279" spans="23:23">
      <c r="W1279" s="142"/>
    </row>
    <row r="1280" spans="23:23">
      <c r="W1280" s="142"/>
    </row>
    <row r="1281" spans="23:23">
      <c r="W1281" s="142"/>
    </row>
    <row r="1282" spans="23:23">
      <c r="W1282" s="142"/>
    </row>
    <row r="1283" spans="23:23">
      <c r="W1283" s="142"/>
    </row>
    <row r="1284" spans="23:23">
      <c r="W1284" s="142"/>
    </row>
    <row r="1285" spans="23:23">
      <c r="W1285" s="142"/>
    </row>
    <row r="1286" spans="23:23">
      <c r="W1286" s="142"/>
    </row>
    <row r="1287" spans="23:23">
      <c r="W1287" s="142"/>
    </row>
    <row r="1288" spans="23:23">
      <c r="W1288" s="142"/>
    </row>
    <row r="1289" spans="23:23">
      <c r="W1289" s="142"/>
    </row>
    <row r="1290" spans="23:23">
      <c r="W1290" s="142"/>
    </row>
    <row r="1291" spans="23:23">
      <c r="W1291" s="142"/>
    </row>
    <row r="1292" spans="23:23">
      <c r="W1292" s="142"/>
    </row>
    <row r="1293" spans="23:23">
      <c r="W1293" s="142"/>
    </row>
    <row r="1294" spans="23:23">
      <c r="W1294" s="142"/>
    </row>
    <row r="1295" spans="23:23">
      <c r="W1295" s="142"/>
    </row>
    <row r="1296" spans="23:23">
      <c r="W1296" s="142"/>
    </row>
    <row r="1297" spans="23:23">
      <c r="W1297" s="142"/>
    </row>
    <row r="1298" spans="23:23">
      <c r="W1298" s="142"/>
    </row>
    <row r="1299" spans="23:23">
      <c r="W1299" s="142"/>
    </row>
    <row r="1300" spans="23:23">
      <c r="W1300" s="142"/>
    </row>
    <row r="1301" spans="23:23">
      <c r="W1301" s="142"/>
    </row>
    <row r="1302" spans="23:23">
      <c r="W1302" s="142"/>
    </row>
    <row r="1303" spans="23:23">
      <c r="W1303" s="142"/>
    </row>
    <row r="1304" spans="23:23">
      <c r="W1304" s="142"/>
    </row>
    <row r="1305" spans="23:23">
      <c r="W1305" s="142"/>
    </row>
    <row r="1306" spans="23:23">
      <c r="W1306" s="142"/>
    </row>
    <row r="1307" spans="23:23">
      <c r="W1307" s="142"/>
    </row>
    <row r="1308" spans="23:23">
      <c r="W1308" s="142"/>
    </row>
    <row r="1309" spans="23:23">
      <c r="W1309" s="142"/>
    </row>
    <row r="1310" spans="23:23">
      <c r="W1310" s="142"/>
    </row>
    <row r="1311" spans="23:23">
      <c r="W1311" s="142"/>
    </row>
    <row r="1312" spans="23:23">
      <c r="W1312" s="142"/>
    </row>
    <row r="1313" spans="23:23">
      <c r="W1313" s="142"/>
    </row>
    <row r="1314" spans="23:23">
      <c r="W1314" s="142"/>
    </row>
    <row r="1315" spans="23:23">
      <c r="W1315" s="142"/>
    </row>
    <row r="1316" spans="23:23">
      <c r="W1316" s="142"/>
    </row>
    <row r="1317" spans="23:23">
      <c r="W1317" s="142"/>
    </row>
    <row r="1318" spans="23:23">
      <c r="W1318" s="142"/>
    </row>
    <row r="1319" spans="23:23">
      <c r="W1319" s="142"/>
    </row>
    <row r="1320" spans="23:23">
      <c r="W1320" s="142"/>
    </row>
    <row r="1321" spans="23:23">
      <c r="W1321" s="142"/>
    </row>
    <row r="1322" spans="23:23">
      <c r="W1322" s="142"/>
    </row>
    <row r="1323" spans="23:23">
      <c r="W1323" s="142"/>
    </row>
    <row r="1324" spans="23:23">
      <c r="W1324" s="142"/>
    </row>
    <row r="1325" spans="23:23">
      <c r="W1325" s="142"/>
    </row>
    <row r="1326" spans="23:23">
      <c r="W1326" s="142"/>
    </row>
    <row r="1327" spans="23:23">
      <c r="W1327" s="142"/>
    </row>
    <row r="1328" spans="23:23">
      <c r="W1328" s="142"/>
    </row>
    <row r="1329" spans="23:23">
      <c r="W1329" s="142"/>
    </row>
    <row r="1330" spans="23:23">
      <c r="W1330" s="142"/>
    </row>
    <row r="1331" spans="23:23">
      <c r="W1331" s="142"/>
    </row>
    <row r="1332" spans="23:23">
      <c r="W1332" s="142"/>
    </row>
    <row r="1333" spans="23:23">
      <c r="W1333" s="142"/>
    </row>
    <row r="1334" spans="23:23">
      <c r="W1334" s="142"/>
    </row>
    <row r="1335" spans="23:23">
      <c r="W1335" s="142"/>
    </row>
    <row r="1336" spans="23:23">
      <c r="W1336" s="142"/>
    </row>
    <row r="1337" spans="23:23">
      <c r="W1337" s="142"/>
    </row>
    <row r="1338" spans="23:23">
      <c r="W1338" s="142"/>
    </row>
    <row r="1339" spans="23:23">
      <c r="W1339" s="142"/>
    </row>
    <row r="1340" spans="23:23">
      <c r="W1340" s="142"/>
    </row>
    <row r="1341" spans="23:23">
      <c r="W1341" s="142"/>
    </row>
    <row r="1342" spans="23:23">
      <c r="W1342" s="142"/>
    </row>
    <row r="1343" spans="23:23">
      <c r="W1343" s="142"/>
    </row>
    <row r="1344" spans="23:23">
      <c r="W1344" s="142"/>
    </row>
    <row r="1345" spans="23:23">
      <c r="W1345" s="142"/>
    </row>
    <row r="1346" spans="23:23">
      <c r="W1346" s="142"/>
    </row>
    <row r="1347" spans="23:23">
      <c r="W1347" s="142"/>
    </row>
    <row r="1348" spans="23:23">
      <c r="W1348" s="142"/>
    </row>
    <row r="1349" spans="23:23">
      <c r="W1349" s="142"/>
    </row>
    <row r="1350" spans="23:23">
      <c r="W1350" s="142"/>
    </row>
    <row r="1351" spans="23:23">
      <c r="W1351" s="142"/>
    </row>
    <row r="1352" spans="23:23">
      <c r="W1352" s="142"/>
    </row>
    <row r="1353" spans="23:23">
      <c r="W1353" s="142"/>
    </row>
    <row r="1354" spans="23:23">
      <c r="W1354" s="142"/>
    </row>
    <row r="1355" spans="23:23">
      <c r="W1355" s="142"/>
    </row>
    <row r="1356" spans="23:23">
      <c r="W1356" s="142"/>
    </row>
    <row r="1357" spans="23:23">
      <c r="W1357" s="142"/>
    </row>
    <row r="1358" spans="23:23">
      <c r="W1358" s="142"/>
    </row>
    <row r="1359" spans="23:23">
      <c r="W1359" s="142"/>
    </row>
    <row r="1360" spans="23:23">
      <c r="W1360" s="142"/>
    </row>
    <row r="1361" spans="23:23">
      <c r="W1361" s="142"/>
    </row>
    <row r="1362" spans="23:23">
      <c r="W1362" s="142"/>
    </row>
    <row r="1363" spans="23:23">
      <c r="W1363" s="142"/>
    </row>
    <row r="1364" spans="23:23">
      <c r="W1364" s="142"/>
    </row>
    <row r="1365" spans="23:23">
      <c r="W1365" s="142"/>
    </row>
    <row r="1366" spans="23:23">
      <c r="W1366" s="142"/>
    </row>
    <row r="1367" spans="23:23">
      <c r="W1367" s="142"/>
    </row>
    <row r="1368" spans="23:23">
      <c r="W1368" s="142"/>
    </row>
    <row r="1369" spans="23:23">
      <c r="W1369" s="142"/>
    </row>
    <row r="1370" spans="23:23">
      <c r="W1370" s="142"/>
    </row>
    <row r="1371" spans="23:23">
      <c r="W1371" s="142"/>
    </row>
    <row r="1372" spans="23:23">
      <c r="W1372" s="142"/>
    </row>
    <row r="1373" spans="23:23">
      <c r="W1373" s="142"/>
    </row>
    <row r="1374" spans="23:23">
      <c r="W1374" s="142"/>
    </row>
    <row r="1375" spans="23:23">
      <c r="W1375" s="142"/>
    </row>
    <row r="1376" spans="23:23">
      <c r="W1376" s="142"/>
    </row>
    <row r="1377" spans="23:23">
      <c r="W1377" s="142"/>
    </row>
    <row r="1378" spans="23:23">
      <c r="W1378" s="142"/>
    </row>
    <row r="1379" spans="23:23">
      <c r="W1379" s="142"/>
    </row>
    <row r="1380" spans="23:23">
      <c r="W1380" s="142"/>
    </row>
    <row r="1381" spans="23:23">
      <c r="W1381" s="142"/>
    </row>
    <row r="1382" spans="23:23">
      <c r="W1382" s="142"/>
    </row>
    <row r="1383" spans="23:23">
      <c r="W1383" s="142"/>
    </row>
    <row r="1384" spans="23:23">
      <c r="W1384" s="142"/>
    </row>
    <row r="1385" spans="23:23">
      <c r="W1385" s="142"/>
    </row>
    <row r="1386" spans="23:23">
      <c r="W1386" s="142"/>
    </row>
    <row r="1387" spans="23:23">
      <c r="W1387" s="142"/>
    </row>
    <row r="1388" spans="23:23">
      <c r="W1388" s="142"/>
    </row>
    <row r="1389" spans="23:23">
      <c r="W1389" s="142"/>
    </row>
    <row r="1390" spans="23:23">
      <c r="W1390" s="142"/>
    </row>
    <row r="1391" spans="23:23">
      <c r="W1391" s="142"/>
    </row>
    <row r="1392" spans="23:23">
      <c r="W1392" s="142"/>
    </row>
    <row r="1393" spans="23:23">
      <c r="W1393" s="142"/>
    </row>
    <row r="1394" spans="23:23">
      <c r="W1394" s="142"/>
    </row>
    <row r="1395" spans="23:23">
      <c r="W1395" s="142"/>
    </row>
    <row r="1396" spans="23:23">
      <c r="W1396" s="142"/>
    </row>
    <row r="1397" spans="23:23">
      <c r="W1397" s="142"/>
    </row>
    <row r="1398" spans="23:23">
      <c r="W1398" s="142"/>
    </row>
    <row r="1399" spans="23:23">
      <c r="W1399" s="142"/>
    </row>
    <row r="1400" spans="23:23">
      <c r="W1400" s="142"/>
    </row>
    <row r="1401" spans="23:23">
      <c r="W1401" s="142"/>
    </row>
    <row r="1402" spans="23:23">
      <c r="W1402" s="142"/>
    </row>
    <row r="1403" spans="23:23">
      <c r="W1403" s="142"/>
    </row>
    <row r="1404" spans="23:23">
      <c r="W1404" s="142"/>
    </row>
    <row r="1405" spans="23:23">
      <c r="W1405" s="142"/>
    </row>
    <row r="1406" spans="23:23">
      <c r="W1406" s="142"/>
    </row>
    <row r="1407" spans="23:23">
      <c r="W1407" s="142"/>
    </row>
    <row r="1408" spans="23:23">
      <c r="W1408" s="142"/>
    </row>
    <row r="1409" spans="23:23">
      <c r="W1409" s="142"/>
    </row>
    <row r="1410" spans="23:23">
      <c r="W1410" s="142"/>
    </row>
    <row r="1411" spans="23:23">
      <c r="W1411" s="142"/>
    </row>
    <row r="1412" spans="23:23">
      <c r="W1412" s="142"/>
    </row>
    <row r="1413" spans="23:23">
      <c r="W1413" s="142"/>
    </row>
    <row r="1414" spans="23:23">
      <c r="W1414" s="142"/>
    </row>
    <row r="1415" spans="23:23">
      <c r="W1415" s="142"/>
    </row>
    <row r="1416" spans="23:23">
      <c r="W1416" s="142"/>
    </row>
    <row r="1417" spans="23:23">
      <c r="W1417" s="142"/>
    </row>
    <row r="1418" spans="23:23">
      <c r="W1418" s="142"/>
    </row>
    <row r="1419" spans="23:23">
      <c r="W1419" s="142"/>
    </row>
    <row r="1420" spans="23:23">
      <c r="W1420" s="142"/>
    </row>
    <row r="1421" spans="23:23">
      <c r="W1421" s="142"/>
    </row>
    <row r="1422" spans="23:23">
      <c r="W1422" s="142"/>
    </row>
    <row r="1423" spans="23:23">
      <c r="W1423" s="142"/>
    </row>
    <row r="1424" spans="23:23">
      <c r="W1424" s="142"/>
    </row>
    <row r="1425" spans="23:23">
      <c r="W1425" s="142"/>
    </row>
    <row r="1426" spans="23:23">
      <c r="W1426" s="142"/>
    </row>
    <row r="1427" spans="23:23">
      <c r="W1427" s="142"/>
    </row>
    <row r="1428" spans="23:23">
      <c r="W1428" s="142"/>
    </row>
    <row r="1429" spans="23:23">
      <c r="W1429" s="142"/>
    </row>
    <row r="1430" spans="23:23">
      <c r="W1430" s="142"/>
    </row>
    <row r="1431" spans="23:23">
      <c r="W1431" s="142"/>
    </row>
    <row r="1432" spans="23:23">
      <c r="W1432" s="142"/>
    </row>
    <row r="1433" spans="23:23">
      <c r="W1433" s="142"/>
    </row>
    <row r="1434" spans="23:23">
      <c r="W1434" s="142"/>
    </row>
    <row r="1435" spans="23:23">
      <c r="W1435" s="142"/>
    </row>
    <row r="1436" spans="23:23">
      <c r="W1436" s="142"/>
    </row>
    <row r="1437" spans="23:23">
      <c r="W1437" s="142"/>
    </row>
    <row r="1438" spans="23:23">
      <c r="W1438" s="142"/>
    </row>
    <row r="1439" spans="23:23">
      <c r="W1439" s="142"/>
    </row>
    <row r="1440" spans="23:23">
      <c r="W1440" s="142"/>
    </row>
    <row r="1441" spans="23:23">
      <c r="W1441" s="142"/>
    </row>
    <row r="1442" spans="23:23">
      <c r="W1442" s="142"/>
    </row>
    <row r="1443" spans="23:23">
      <c r="W1443" s="142"/>
    </row>
    <row r="1444" spans="23:23">
      <c r="W1444" s="142"/>
    </row>
    <row r="1445" spans="23:23">
      <c r="W1445" s="142"/>
    </row>
    <row r="1446" spans="23:23">
      <c r="W1446" s="142"/>
    </row>
    <row r="1447" spans="23:23">
      <c r="W1447" s="142"/>
    </row>
    <row r="1448" spans="23:23">
      <c r="W1448" s="142"/>
    </row>
    <row r="1449" spans="23:23">
      <c r="W1449" s="142"/>
    </row>
    <row r="1450" spans="23:23">
      <c r="W1450" s="142"/>
    </row>
    <row r="1451" spans="23:23">
      <c r="W1451" s="142"/>
    </row>
    <row r="1452" spans="23:23">
      <c r="W1452" s="142"/>
    </row>
    <row r="1453" spans="23:23">
      <c r="W1453" s="142"/>
    </row>
    <row r="1454" spans="23:23">
      <c r="W1454" s="142"/>
    </row>
    <row r="1455" spans="23:23">
      <c r="W1455" s="142"/>
    </row>
    <row r="1456" spans="23:23">
      <c r="W1456" s="142"/>
    </row>
    <row r="1457" spans="23:23">
      <c r="W1457" s="142"/>
    </row>
    <row r="1458" spans="23:23">
      <c r="W1458" s="142"/>
    </row>
    <row r="1459" spans="23:23">
      <c r="W1459" s="142"/>
    </row>
    <row r="1460" spans="23:23">
      <c r="W1460" s="142"/>
    </row>
    <row r="1461" spans="23:23">
      <c r="W1461" s="142"/>
    </row>
    <row r="1462" spans="23:23">
      <c r="W1462" s="142"/>
    </row>
    <row r="1463" spans="23:23">
      <c r="W1463" s="142"/>
    </row>
    <row r="1464" spans="23:23">
      <c r="W1464" s="142"/>
    </row>
    <row r="1465" spans="23:23">
      <c r="W1465" s="142"/>
    </row>
    <row r="1466" spans="23:23">
      <c r="W1466" s="142"/>
    </row>
    <row r="1467" spans="23:23">
      <c r="W1467" s="142"/>
    </row>
    <row r="1468" spans="23:23">
      <c r="W1468" s="142"/>
    </row>
    <row r="1469" spans="23:23">
      <c r="W1469" s="142"/>
    </row>
    <row r="1470" spans="23:23">
      <c r="W1470" s="142"/>
    </row>
    <row r="1471" spans="23:23">
      <c r="W1471" s="142"/>
    </row>
    <row r="1472" spans="23:23">
      <c r="W1472" s="142"/>
    </row>
    <row r="1473" spans="23:23">
      <c r="W1473" s="142"/>
    </row>
    <row r="1474" spans="23:23">
      <c r="W1474" s="142"/>
    </row>
    <row r="1475" spans="23:23">
      <c r="W1475" s="142"/>
    </row>
    <row r="1476" spans="23:23">
      <c r="W1476" s="142"/>
    </row>
    <row r="1477" spans="23:23">
      <c r="W1477" s="142"/>
    </row>
    <row r="1478" spans="23:23">
      <c r="W1478" s="142"/>
    </row>
    <row r="1479" spans="23:23">
      <c r="W1479" s="142"/>
    </row>
    <row r="1480" spans="23:23">
      <c r="W1480" s="142"/>
    </row>
    <row r="1481" spans="23:23">
      <c r="W1481" s="142"/>
    </row>
    <row r="1482" spans="23:23">
      <c r="W1482" s="142"/>
    </row>
    <row r="1483" spans="23:23">
      <c r="W1483" s="142"/>
    </row>
    <row r="1484" spans="23:23">
      <c r="W1484" s="142"/>
    </row>
    <row r="1485" spans="23:23">
      <c r="W1485" s="142"/>
    </row>
    <row r="1486" spans="23:23">
      <c r="W1486" s="142"/>
    </row>
    <row r="1487" spans="23:23">
      <c r="W1487" s="142"/>
    </row>
    <row r="1488" spans="23:23">
      <c r="W1488" s="142"/>
    </row>
    <row r="1489" spans="23:23">
      <c r="W1489" s="142"/>
    </row>
    <row r="1490" spans="23:23">
      <c r="W1490" s="142"/>
    </row>
    <row r="1491" spans="23:23">
      <c r="W1491" s="142"/>
    </row>
    <row r="1492" spans="23:23">
      <c r="W1492" s="142"/>
    </row>
    <row r="1493" spans="23:23">
      <c r="W1493" s="142"/>
    </row>
    <row r="1494" spans="23:23">
      <c r="W1494" s="142"/>
    </row>
    <row r="1495" spans="23:23">
      <c r="W1495" s="142"/>
    </row>
    <row r="1496" spans="23:23">
      <c r="W1496" s="142"/>
    </row>
    <row r="1497" spans="23:23">
      <c r="W1497" s="142"/>
    </row>
    <row r="1498" spans="23:23">
      <c r="W1498" s="142"/>
    </row>
    <row r="1499" spans="23:23">
      <c r="W1499" s="142"/>
    </row>
    <row r="1500" spans="23:23">
      <c r="W1500" s="142"/>
    </row>
    <row r="1501" spans="23:23">
      <c r="W1501" s="142"/>
    </row>
    <row r="1502" spans="23:23">
      <c r="W1502" s="142"/>
    </row>
    <row r="1503" spans="23:23">
      <c r="W1503" s="142"/>
    </row>
    <row r="1504" spans="23:23">
      <c r="W1504" s="142"/>
    </row>
    <row r="1505" spans="23:23">
      <c r="W1505" s="142"/>
    </row>
    <row r="1506" spans="23:23">
      <c r="W1506" s="142"/>
    </row>
    <row r="1507" spans="23:23">
      <c r="W1507" s="142"/>
    </row>
    <row r="1508" spans="23:23">
      <c r="W1508" s="142"/>
    </row>
    <row r="1509" spans="23:23">
      <c r="W1509" s="142"/>
    </row>
    <row r="1510" spans="23:23">
      <c r="W1510" s="142"/>
    </row>
    <row r="1511" spans="23:23">
      <c r="W1511" s="142"/>
    </row>
    <row r="1512" spans="23:23">
      <c r="W1512" s="142"/>
    </row>
    <row r="1513" spans="23:23">
      <c r="W1513" s="142"/>
    </row>
    <row r="1514" spans="23:23">
      <c r="W1514" s="142"/>
    </row>
    <row r="1515" spans="23:23">
      <c r="W1515" s="142"/>
    </row>
    <row r="1516" spans="23:23">
      <c r="W1516" s="142"/>
    </row>
    <row r="1517" spans="23:23">
      <c r="W1517" s="142"/>
    </row>
    <row r="1518" spans="23:23">
      <c r="W1518" s="142"/>
    </row>
    <row r="1519" spans="23:23">
      <c r="W1519" s="142"/>
    </row>
    <row r="1520" spans="23:23">
      <c r="W1520" s="142"/>
    </row>
    <row r="1521" spans="23:23">
      <c r="W1521" s="142"/>
    </row>
    <row r="1522" spans="23:23">
      <c r="W1522" s="142"/>
    </row>
    <row r="1523" spans="23:23">
      <c r="W1523" s="142"/>
    </row>
    <row r="1524" spans="23:23">
      <c r="W1524" s="142"/>
    </row>
    <row r="1525" spans="23:23">
      <c r="W1525" s="142"/>
    </row>
    <row r="1526" spans="23:23">
      <c r="W1526" s="142"/>
    </row>
    <row r="1527" spans="23:23">
      <c r="W1527" s="142"/>
    </row>
    <row r="1528" spans="23:23">
      <c r="W1528" s="142"/>
    </row>
    <row r="1529" spans="23:23">
      <c r="W1529" s="142"/>
    </row>
    <row r="1530" spans="23:23">
      <c r="W1530" s="142"/>
    </row>
    <row r="1531" spans="23:23">
      <c r="W1531" s="142"/>
    </row>
    <row r="1532" spans="23:23">
      <c r="W1532" s="142"/>
    </row>
    <row r="1533" spans="23:23">
      <c r="W1533" s="142"/>
    </row>
    <row r="1534" spans="23:23">
      <c r="W1534" s="142"/>
    </row>
    <row r="1535" spans="23:23">
      <c r="W1535" s="142"/>
    </row>
    <row r="1536" spans="23:23">
      <c r="W1536" s="142"/>
    </row>
    <row r="1537" spans="23:23">
      <c r="W1537" s="142"/>
    </row>
    <row r="1538" spans="23:23">
      <c r="W1538" s="142"/>
    </row>
    <row r="1539" spans="23:23">
      <c r="W1539" s="142"/>
    </row>
    <row r="1540" spans="23:23">
      <c r="W1540" s="142"/>
    </row>
    <row r="1541" spans="23:23">
      <c r="W1541" s="142"/>
    </row>
    <row r="1542" spans="23:23">
      <c r="W1542" s="142"/>
    </row>
    <row r="1543" spans="23:23">
      <c r="W1543" s="142"/>
    </row>
    <row r="1544" spans="23:23">
      <c r="W1544" s="142"/>
    </row>
    <row r="1545" spans="23:23">
      <c r="W1545" s="142"/>
    </row>
    <row r="1546" spans="23:23">
      <c r="W1546" s="142"/>
    </row>
    <row r="1547" spans="23:23">
      <c r="W1547" s="142"/>
    </row>
    <row r="1548" spans="23:23">
      <c r="W1548" s="142"/>
    </row>
    <row r="1549" spans="23:23">
      <c r="W1549" s="142"/>
    </row>
    <row r="1550" spans="23:23">
      <c r="W1550" s="142"/>
    </row>
    <row r="1551" spans="23:23">
      <c r="W1551" s="142"/>
    </row>
    <row r="1552" spans="23:23">
      <c r="W1552" s="142"/>
    </row>
    <row r="1553" spans="23:23">
      <c r="W1553" s="142"/>
    </row>
    <row r="1554" spans="23:23">
      <c r="W1554" s="142"/>
    </row>
    <row r="1555" spans="23:23">
      <c r="W1555" s="142"/>
    </row>
    <row r="1556" spans="23:23">
      <c r="W1556" s="142"/>
    </row>
    <row r="1557" spans="23:23">
      <c r="W1557" s="142"/>
    </row>
    <row r="1558" spans="23:23">
      <c r="W1558" s="142"/>
    </row>
    <row r="1559" spans="23:23">
      <c r="W1559" s="142"/>
    </row>
    <row r="1560" spans="23:23">
      <c r="W1560" s="142"/>
    </row>
    <row r="1561" spans="23:23">
      <c r="W1561" s="142"/>
    </row>
    <row r="1562" spans="23:23">
      <c r="W1562" s="142"/>
    </row>
    <row r="1563" spans="23:23">
      <c r="W1563" s="142"/>
    </row>
    <row r="1564" spans="23:23">
      <c r="W1564" s="142"/>
    </row>
    <row r="1565" spans="23:23">
      <c r="W1565" s="142"/>
    </row>
    <row r="1566" spans="23:23">
      <c r="W1566" s="142"/>
    </row>
    <row r="1567" spans="23:23">
      <c r="W1567" s="142"/>
    </row>
    <row r="1568" spans="23:23">
      <c r="W1568" s="142"/>
    </row>
    <row r="1569" spans="23:23">
      <c r="W1569" s="142"/>
    </row>
    <row r="1570" spans="23:23">
      <c r="W1570" s="142"/>
    </row>
    <row r="1571" spans="23:23">
      <c r="W1571" s="142"/>
    </row>
    <row r="1572" spans="23:23">
      <c r="W1572" s="142"/>
    </row>
    <row r="1573" spans="23:23">
      <c r="W1573" s="142"/>
    </row>
    <row r="1574" spans="23:23">
      <c r="W1574" s="142"/>
    </row>
    <row r="1575" spans="23:23">
      <c r="W1575" s="142"/>
    </row>
    <row r="1576" spans="23:23">
      <c r="W1576" s="142"/>
    </row>
    <row r="1577" spans="23:23">
      <c r="W1577" s="142"/>
    </row>
    <row r="1578" spans="23:23">
      <c r="W1578" s="142"/>
    </row>
    <row r="1579" spans="23:23">
      <c r="W1579" s="142"/>
    </row>
    <row r="1580" spans="23:23">
      <c r="W1580" s="142"/>
    </row>
    <row r="1581" spans="23:23">
      <c r="W1581" s="142"/>
    </row>
    <row r="1582" spans="23:23">
      <c r="W1582" s="142"/>
    </row>
    <row r="1583" spans="23:23">
      <c r="W1583" s="142"/>
    </row>
    <row r="1584" spans="23:23">
      <c r="W1584" s="142"/>
    </row>
    <row r="1585" spans="23:23">
      <c r="W1585" s="142"/>
    </row>
    <row r="1586" spans="23:23">
      <c r="W1586" s="142"/>
    </row>
    <row r="1587" spans="23:23">
      <c r="W1587" s="142"/>
    </row>
    <row r="1588" spans="23:23">
      <c r="W1588" s="142"/>
    </row>
    <row r="1589" spans="23:23">
      <c r="W1589" s="142"/>
    </row>
    <row r="1590" spans="23:23">
      <c r="W1590" s="142"/>
    </row>
    <row r="1591" spans="23:23">
      <c r="W1591" s="142"/>
    </row>
    <row r="1592" spans="23:23">
      <c r="W1592" s="142"/>
    </row>
    <row r="1593" spans="23:23">
      <c r="W1593" s="142"/>
    </row>
    <row r="1594" spans="23:23">
      <c r="W1594" s="142"/>
    </row>
    <row r="1595" spans="23:23">
      <c r="W1595" s="142"/>
    </row>
    <row r="1596" spans="23:23">
      <c r="W1596" s="142"/>
    </row>
    <row r="1597" spans="23:23">
      <c r="W1597" s="142"/>
    </row>
    <row r="1598" spans="23:23">
      <c r="W1598" s="142"/>
    </row>
    <row r="1599" spans="23:23">
      <c r="W1599" s="142"/>
    </row>
    <row r="1600" spans="23:23">
      <c r="W1600" s="142"/>
    </row>
    <row r="1601" spans="23:23">
      <c r="W1601" s="142"/>
    </row>
    <row r="1602" spans="23:23">
      <c r="W1602" s="142"/>
    </row>
    <row r="1603" spans="23:23">
      <c r="W1603" s="142"/>
    </row>
    <row r="1604" spans="23:23">
      <c r="W1604" s="142"/>
    </row>
    <row r="1605" spans="23:23">
      <c r="W1605" s="142"/>
    </row>
    <row r="1606" spans="23:23">
      <c r="W1606" s="142"/>
    </row>
    <row r="1607" spans="23:23">
      <c r="W1607" s="142"/>
    </row>
    <row r="1608" spans="23:23">
      <c r="W1608" s="142"/>
    </row>
    <row r="1609" spans="23:23">
      <c r="W1609" s="142"/>
    </row>
    <row r="1610" spans="23:23">
      <c r="W1610" s="142"/>
    </row>
    <row r="1611" spans="23:23">
      <c r="W1611" s="142"/>
    </row>
    <row r="1612" spans="23:23">
      <c r="W1612" s="142"/>
    </row>
    <row r="1613" spans="23:23">
      <c r="W1613" s="142"/>
    </row>
    <row r="1614" spans="23:23">
      <c r="W1614" s="142"/>
    </row>
    <row r="1615" spans="23:23">
      <c r="W1615" s="142"/>
    </row>
    <row r="1616" spans="23:23">
      <c r="W1616" s="142"/>
    </row>
    <row r="1617" spans="23:23">
      <c r="W1617" s="142"/>
    </row>
    <row r="1618" spans="23:23">
      <c r="W1618" s="142"/>
    </row>
    <row r="1619" spans="23:23">
      <c r="W1619" s="142"/>
    </row>
    <row r="1620" spans="23:23">
      <c r="W1620" s="142"/>
    </row>
    <row r="1621" spans="23:23">
      <c r="W1621" s="142"/>
    </row>
    <row r="1622" spans="23:23">
      <c r="W1622" s="142"/>
    </row>
    <row r="1623" spans="23:23">
      <c r="W1623" s="142"/>
    </row>
    <row r="1624" spans="23:23">
      <c r="W1624" s="142"/>
    </row>
    <row r="1625" spans="23:23">
      <c r="W1625" s="142"/>
    </row>
    <row r="1626" spans="23:23">
      <c r="W1626" s="142"/>
    </row>
    <row r="1627" spans="23:23">
      <c r="W1627" s="142"/>
    </row>
    <row r="1628" spans="23:23">
      <c r="W1628" s="142"/>
    </row>
    <row r="1629" spans="23:23">
      <c r="W1629" s="142"/>
    </row>
    <row r="1630" spans="23:23">
      <c r="W1630" s="142"/>
    </row>
    <row r="1631" spans="23:23">
      <c r="W1631" s="142"/>
    </row>
    <row r="1632" spans="23:23">
      <c r="W1632" s="142"/>
    </row>
    <row r="1633" spans="23:23">
      <c r="W1633" s="142"/>
    </row>
    <row r="1634" spans="23:23">
      <c r="W1634" s="142"/>
    </row>
    <row r="1635" spans="23:23">
      <c r="W1635" s="142"/>
    </row>
    <row r="1636" spans="23:23">
      <c r="W1636" s="142"/>
    </row>
    <row r="1637" spans="23:23">
      <c r="W1637" s="142"/>
    </row>
    <row r="1638" spans="23:23">
      <c r="W1638" s="142"/>
    </row>
    <row r="1639" spans="23:23">
      <c r="W1639" s="142"/>
    </row>
    <row r="1640" spans="23:23">
      <c r="W1640" s="142"/>
    </row>
    <row r="1641" spans="23:23">
      <c r="W1641" s="142"/>
    </row>
    <row r="1642" spans="23:23">
      <c r="W1642" s="142"/>
    </row>
    <row r="1643" spans="23:23">
      <c r="W1643" s="142"/>
    </row>
    <row r="1644" spans="23:23">
      <c r="W1644" s="142"/>
    </row>
    <row r="1645" spans="23:23">
      <c r="W1645" s="142"/>
    </row>
    <row r="1646" spans="23:23">
      <c r="W1646" s="142"/>
    </row>
    <row r="1647" spans="23:23">
      <c r="W1647" s="142"/>
    </row>
    <row r="1648" spans="23:23">
      <c r="W1648" s="142"/>
    </row>
    <row r="1649" spans="23:23">
      <c r="W1649" s="142"/>
    </row>
    <row r="1650" spans="23:23">
      <c r="W1650" s="142"/>
    </row>
    <row r="1651" spans="23:23">
      <c r="W1651" s="142"/>
    </row>
    <row r="1652" spans="23:23">
      <c r="W1652" s="142"/>
    </row>
    <row r="1653" spans="23:23">
      <c r="W1653" s="142"/>
    </row>
    <row r="1654" spans="23:23">
      <c r="W1654" s="142"/>
    </row>
    <row r="1655" spans="23:23">
      <c r="W1655" s="142"/>
    </row>
    <row r="1656" spans="23:23">
      <c r="W1656" s="142"/>
    </row>
    <row r="1657" spans="23:23">
      <c r="W1657" s="142"/>
    </row>
    <row r="1658" spans="23:23">
      <c r="W1658" s="142"/>
    </row>
    <row r="1659" spans="23:23">
      <c r="W1659" s="142"/>
    </row>
    <row r="1660" spans="23:23">
      <c r="W1660" s="142"/>
    </row>
    <row r="1661" spans="23:23">
      <c r="W1661" s="142"/>
    </row>
    <row r="1662" spans="23:23">
      <c r="W1662" s="142"/>
    </row>
    <row r="1663" spans="23:23">
      <c r="W1663" s="142"/>
    </row>
    <row r="1664" spans="23:23">
      <c r="W1664" s="142"/>
    </row>
    <row r="1665" spans="23:23">
      <c r="W1665" s="142"/>
    </row>
    <row r="1666" spans="23:23">
      <c r="W1666" s="142"/>
    </row>
    <row r="1667" spans="23:23">
      <c r="W1667" s="142"/>
    </row>
    <row r="1668" spans="23:23">
      <c r="W1668" s="142"/>
    </row>
    <row r="1669" spans="23:23">
      <c r="W1669" s="142"/>
    </row>
    <row r="1670" spans="23:23">
      <c r="W1670" s="142"/>
    </row>
    <row r="1671" spans="23:23">
      <c r="W1671" s="142"/>
    </row>
    <row r="1672" spans="23:23">
      <c r="W1672" s="142"/>
    </row>
    <row r="1673" spans="23:23">
      <c r="W1673" s="142"/>
    </row>
    <row r="1674" spans="23:23">
      <c r="W1674" s="142"/>
    </row>
    <row r="1675" spans="23:23">
      <c r="W1675" s="142"/>
    </row>
    <row r="1676" spans="23:23">
      <c r="W1676" s="142"/>
    </row>
    <row r="1677" spans="23:23">
      <c r="W1677" s="142"/>
    </row>
    <row r="1678" spans="23:23">
      <c r="W1678" s="142"/>
    </row>
    <row r="1679" spans="23:23">
      <c r="W1679" s="142"/>
    </row>
    <row r="1680" spans="23:23">
      <c r="W1680" s="142"/>
    </row>
    <row r="1681" spans="23:23">
      <c r="W1681" s="142"/>
    </row>
    <row r="1682" spans="23:23">
      <c r="W1682" s="142"/>
    </row>
    <row r="1683" spans="23:23">
      <c r="W1683" s="142"/>
    </row>
    <row r="1684" spans="23:23">
      <c r="W1684" s="142"/>
    </row>
    <row r="1685" spans="23:23">
      <c r="W1685" s="142"/>
    </row>
    <row r="1686" spans="23:23">
      <c r="W1686" s="142"/>
    </row>
    <row r="1687" spans="23:23">
      <c r="W1687" s="142"/>
    </row>
    <row r="1688" spans="23:23">
      <c r="W1688" s="142"/>
    </row>
    <row r="1689" spans="23:23">
      <c r="W1689" s="142"/>
    </row>
    <row r="1690" spans="23:23">
      <c r="W1690" s="142"/>
    </row>
    <row r="1691" spans="23:23">
      <c r="W1691" s="142"/>
    </row>
    <row r="1692" spans="23:23">
      <c r="W1692" s="142"/>
    </row>
    <row r="1693" spans="23:23">
      <c r="W1693" s="142"/>
    </row>
    <row r="1694" spans="23:23">
      <c r="W1694" s="142"/>
    </row>
    <row r="1695" spans="23:23">
      <c r="W1695" s="142"/>
    </row>
    <row r="1696" spans="23:23">
      <c r="W1696" s="142"/>
    </row>
    <row r="1697" spans="23:23">
      <c r="W1697" s="142"/>
    </row>
    <row r="1698" spans="23:23">
      <c r="W1698" s="142"/>
    </row>
    <row r="1699" spans="23:23">
      <c r="W1699" s="142"/>
    </row>
    <row r="1700" spans="23:23">
      <c r="W1700" s="142"/>
    </row>
    <row r="1701" spans="23:23">
      <c r="W1701" s="142"/>
    </row>
    <row r="1702" spans="23:23">
      <c r="W1702" s="142"/>
    </row>
    <row r="1703" spans="23:23">
      <c r="W1703" s="142"/>
    </row>
    <row r="1704" spans="23:23">
      <c r="W1704" s="142"/>
    </row>
    <row r="1705" spans="23:23">
      <c r="W1705" s="142"/>
    </row>
    <row r="1706" spans="23:23">
      <c r="W1706" s="142"/>
    </row>
    <row r="1707" spans="23:23">
      <c r="W1707" s="142"/>
    </row>
    <row r="1708" spans="23:23">
      <c r="W1708" s="142"/>
    </row>
    <row r="1709" spans="23:23">
      <c r="W1709" s="142"/>
    </row>
    <row r="1710" spans="23:23">
      <c r="W1710" s="142"/>
    </row>
    <row r="1711" spans="23:23">
      <c r="W1711" s="142"/>
    </row>
    <row r="1712" spans="23:23">
      <c r="W1712" s="142"/>
    </row>
    <row r="1713" spans="23:23">
      <c r="W1713" s="142"/>
    </row>
    <row r="1714" spans="23:23">
      <c r="W1714" s="142"/>
    </row>
    <row r="1715" spans="23:23">
      <c r="W1715" s="142"/>
    </row>
    <row r="1716" spans="23:23">
      <c r="W1716" s="142"/>
    </row>
    <row r="1717" spans="23:23">
      <c r="W1717" s="142"/>
    </row>
    <row r="1718" spans="23:23">
      <c r="W1718" s="142"/>
    </row>
    <row r="1719" spans="23:23">
      <c r="W1719" s="142"/>
    </row>
    <row r="1720" spans="23:23">
      <c r="W1720" s="142"/>
    </row>
    <row r="1721" spans="23:23">
      <c r="W1721" s="142"/>
    </row>
    <row r="1722" spans="23:23">
      <c r="W1722" s="142"/>
    </row>
    <row r="1723" spans="23:23">
      <c r="W1723" s="142"/>
    </row>
    <row r="1724" spans="23:23">
      <c r="W1724" s="142"/>
    </row>
    <row r="1725" spans="23:23">
      <c r="W1725" s="142"/>
    </row>
    <row r="1726" spans="23:23">
      <c r="W1726" s="142"/>
    </row>
    <row r="1727" spans="23:23">
      <c r="W1727" s="142"/>
    </row>
    <row r="1728" spans="23:23">
      <c r="W1728" s="142"/>
    </row>
    <row r="1729" spans="23:23">
      <c r="W1729" s="142"/>
    </row>
    <row r="1730" spans="23:23">
      <c r="W1730" s="142"/>
    </row>
    <row r="1731" spans="23:23">
      <c r="W1731" s="142"/>
    </row>
    <row r="1732" spans="23:23">
      <c r="W1732" s="142"/>
    </row>
    <row r="1733" spans="23:23">
      <c r="W1733" s="142"/>
    </row>
    <row r="1734" spans="23:23">
      <c r="W1734" s="142"/>
    </row>
    <row r="1735" spans="23:23">
      <c r="W1735" s="142"/>
    </row>
    <row r="1736" spans="23:23">
      <c r="W1736" s="142"/>
    </row>
    <row r="1737" spans="23:23">
      <c r="W1737" s="142"/>
    </row>
    <row r="1738" spans="23:23">
      <c r="W1738" s="142"/>
    </row>
    <row r="1739" spans="23:23">
      <c r="W1739" s="142"/>
    </row>
    <row r="1740" spans="23:23">
      <c r="W1740" s="142"/>
    </row>
    <row r="1741" spans="23:23">
      <c r="W1741" s="142"/>
    </row>
    <row r="1742" spans="23:23">
      <c r="W1742" s="142"/>
    </row>
    <row r="1743" spans="23:23">
      <c r="W1743" s="142"/>
    </row>
    <row r="1744" spans="23:23">
      <c r="W1744" s="142"/>
    </row>
    <row r="1745" spans="23:23">
      <c r="W1745" s="142"/>
    </row>
    <row r="1746" spans="23:23">
      <c r="W1746" s="142"/>
    </row>
    <row r="1747" spans="23:23">
      <c r="W1747" s="142"/>
    </row>
    <row r="1748" spans="23:23">
      <c r="W1748" s="142"/>
    </row>
    <row r="1749" spans="23:23">
      <c r="W1749" s="142"/>
    </row>
    <row r="1750" spans="23:23">
      <c r="W1750" s="142"/>
    </row>
    <row r="1751" spans="23:23">
      <c r="W1751" s="142"/>
    </row>
    <row r="1752" spans="23:23">
      <c r="W1752" s="142"/>
    </row>
    <row r="1753" spans="23:23">
      <c r="W1753" s="142"/>
    </row>
    <row r="1754" spans="23:23">
      <c r="W1754" s="142"/>
    </row>
    <row r="1755" spans="23:23">
      <c r="W1755" s="142"/>
    </row>
    <row r="1756" spans="23:23">
      <c r="W1756" s="142"/>
    </row>
    <row r="1757" spans="23:23">
      <c r="W1757" s="142"/>
    </row>
    <row r="1758" spans="23:23">
      <c r="W1758" s="142"/>
    </row>
    <row r="1759" spans="23:23">
      <c r="W1759" s="142"/>
    </row>
    <row r="1760" spans="23:23">
      <c r="W1760" s="142"/>
    </row>
    <row r="1761" spans="23:23">
      <c r="W1761" s="142"/>
    </row>
    <row r="1762" spans="23:23">
      <c r="W1762" s="142"/>
    </row>
    <row r="1763" spans="23:23">
      <c r="W1763" s="142"/>
    </row>
    <row r="1764" spans="23:23">
      <c r="W1764" s="142"/>
    </row>
    <row r="1765" spans="23:23">
      <c r="W1765" s="142"/>
    </row>
    <row r="1766" spans="23:23">
      <c r="W1766" s="142"/>
    </row>
    <row r="1767" spans="23:23">
      <c r="W1767" s="142"/>
    </row>
    <row r="1768" spans="23:23">
      <c r="W1768" s="142"/>
    </row>
    <row r="1769" spans="23:23">
      <c r="W1769" s="142"/>
    </row>
    <row r="1770" spans="23:23">
      <c r="W1770" s="142"/>
    </row>
    <row r="1771" spans="23:23">
      <c r="W1771" s="142"/>
    </row>
    <row r="1772" spans="23:23">
      <c r="W1772" s="142"/>
    </row>
    <row r="1773" spans="23:23">
      <c r="W1773" s="142"/>
    </row>
    <row r="1774" spans="23:23">
      <c r="W1774" s="142"/>
    </row>
    <row r="1775" spans="23:23">
      <c r="W1775" s="142"/>
    </row>
    <row r="1776" spans="23:23">
      <c r="W1776" s="142"/>
    </row>
    <row r="1777" spans="23:23">
      <c r="W1777" s="142"/>
    </row>
    <row r="1778" spans="23:23">
      <c r="W1778" s="142"/>
    </row>
    <row r="1779" spans="23:23">
      <c r="W1779" s="142"/>
    </row>
    <row r="1780" spans="23:23">
      <c r="W1780" s="142"/>
    </row>
    <row r="1781" spans="23:23">
      <c r="W1781" s="142"/>
    </row>
    <row r="1782" spans="23:23">
      <c r="W1782" s="142"/>
    </row>
    <row r="1783" spans="23:23">
      <c r="W1783" s="142"/>
    </row>
    <row r="1784" spans="23:23">
      <c r="W1784" s="142"/>
    </row>
    <row r="1785" spans="23:23">
      <c r="W1785" s="142"/>
    </row>
    <row r="1786" spans="23:23">
      <c r="W1786" s="142"/>
    </row>
    <row r="1787" spans="23:23">
      <c r="W1787" s="142"/>
    </row>
    <row r="1788" spans="23:23">
      <c r="W1788" s="142"/>
    </row>
    <row r="1789" spans="23:23">
      <c r="W1789" s="142"/>
    </row>
    <row r="1790" spans="23:23">
      <c r="W1790" s="142"/>
    </row>
    <row r="1791" spans="23:23">
      <c r="W1791" s="142"/>
    </row>
    <row r="1792" spans="23:23">
      <c r="W1792" s="142"/>
    </row>
    <row r="1793" spans="23:23">
      <c r="W1793" s="142"/>
    </row>
    <row r="1794" spans="23:23">
      <c r="W1794" s="142"/>
    </row>
    <row r="1795" spans="23:23">
      <c r="W1795" s="142"/>
    </row>
    <row r="1796" spans="23:23">
      <c r="W1796" s="142"/>
    </row>
    <row r="1797" spans="23:23">
      <c r="W1797" s="142"/>
    </row>
    <row r="1798" spans="23:23">
      <c r="W1798" s="142"/>
    </row>
    <row r="1799" spans="23:23">
      <c r="W1799" s="142"/>
    </row>
    <row r="1800" spans="23:23">
      <c r="W1800" s="142"/>
    </row>
    <row r="1801" spans="23:23">
      <c r="W1801" s="142"/>
    </row>
    <row r="1802" spans="23:23">
      <c r="W1802" s="142"/>
    </row>
    <row r="1803" spans="23:23">
      <c r="W1803" s="142"/>
    </row>
    <row r="1804" spans="23:23">
      <c r="W1804" s="142"/>
    </row>
    <row r="1805" spans="23:23">
      <c r="W1805" s="142"/>
    </row>
    <row r="1806" spans="23:23">
      <c r="W1806" s="142"/>
    </row>
    <row r="1807" spans="23:23">
      <c r="W1807" s="142"/>
    </row>
    <row r="1808" spans="23:23">
      <c r="W1808" s="142"/>
    </row>
    <row r="1809" spans="23:23">
      <c r="W1809" s="142"/>
    </row>
    <row r="1810" spans="23:23">
      <c r="W1810" s="142"/>
    </row>
    <row r="1811" spans="23:23">
      <c r="W1811" s="142"/>
    </row>
    <row r="1812" spans="23:23">
      <c r="W1812" s="142"/>
    </row>
    <row r="1813" spans="23:23">
      <c r="W1813" s="142"/>
    </row>
    <row r="1814" spans="23:23">
      <c r="W1814" s="142"/>
    </row>
    <row r="1815" spans="23:23">
      <c r="W1815" s="142"/>
    </row>
    <row r="1816" spans="23:23">
      <c r="W1816" s="142"/>
    </row>
    <row r="1817" spans="23:23">
      <c r="W1817" s="142"/>
    </row>
    <row r="1818" spans="23:23">
      <c r="W1818" s="142"/>
    </row>
    <row r="1819" spans="23:23">
      <c r="W1819" s="142"/>
    </row>
    <row r="1820" spans="23:23">
      <c r="W1820" s="142"/>
    </row>
    <row r="1821" spans="23:23">
      <c r="W1821" s="142"/>
    </row>
    <row r="1822" spans="23:23">
      <c r="W1822" s="142"/>
    </row>
    <row r="1823" spans="23:23">
      <c r="W1823" s="142"/>
    </row>
    <row r="1824" spans="23:23">
      <c r="W1824" s="142"/>
    </row>
    <row r="1825" spans="23:23">
      <c r="W1825" s="142"/>
    </row>
    <row r="1826" spans="23:23">
      <c r="W1826" s="142"/>
    </row>
    <row r="1827" spans="23:23">
      <c r="W1827" s="142"/>
    </row>
    <row r="1828" spans="23:23">
      <c r="W1828" s="142"/>
    </row>
    <row r="1829" spans="23:23">
      <c r="W1829" s="142"/>
    </row>
    <row r="1830" spans="23:23">
      <c r="W1830" s="142"/>
    </row>
    <row r="1831" spans="23:23">
      <c r="W1831" s="142"/>
    </row>
    <row r="1832" spans="23:23">
      <c r="W1832" s="142"/>
    </row>
    <row r="1833" spans="23:23">
      <c r="W1833" s="142"/>
    </row>
    <row r="1834" spans="23:23">
      <c r="W1834" s="142"/>
    </row>
    <row r="1835" spans="23:23">
      <c r="W1835" s="142"/>
    </row>
    <row r="1836" spans="23:23">
      <c r="W1836" s="142"/>
    </row>
    <row r="1837" spans="23:23">
      <c r="W1837" s="142"/>
    </row>
    <row r="1838" spans="23:23">
      <c r="W1838" s="142"/>
    </row>
    <row r="1839" spans="23:23">
      <c r="W1839" s="142"/>
    </row>
    <row r="1840" spans="23:23">
      <c r="W1840" s="142"/>
    </row>
    <row r="1841" spans="23:23">
      <c r="W1841" s="142"/>
    </row>
    <row r="1842" spans="23:23">
      <c r="W1842" s="142"/>
    </row>
    <row r="1843" spans="23:23">
      <c r="W1843" s="142"/>
    </row>
    <row r="1844" spans="23:23">
      <c r="W1844" s="142"/>
    </row>
    <row r="1845" spans="23:23">
      <c r="W1845" s="142"/>
    </row>
    <row r="1846" spans="23:23">
      <c r="W1846" s="142"/>
    </row>
    <row r="1847" spans="23:23">
      <c r="W1847" s="142"/>
    </row>
    <row r="1848" spans="23:23">
      <c r="W1848" s="142"/>
    </row>
    <row r="1849" spans="23:23">
      <c r="W1849" s="142"/>
    </row>
    <row r="1850" spans="23:23">
      <c r="W1850" s="142"/>
    </row>
    <row r="1851" spans="23:23">
      <c r="W1851" s="142"/>
    </row>
    <row r="1852" spans="23:23">
      <c r="W1852" s="142"/>
    </row>
    <row r="1853" spans="23:23">
      <c r="W1853" s="142"/>
    </row>
    <row r="1854" spans="23:23">
      <c r="W1854" s="142"/>
    </row>
    <row r="1855" spans="23:23">
      <c r="W1855" s="142"/>
    </row>
    <row r="1856" spans="23:23">
      <c r="W1856" s="142"/>
    </row>
    <row r="1857" spans="23:23">
      <c r="W1857" s="142"/>
    </row>
    <row r="1858" spans="23:23">
      <c r="W1858" s="142"/>
    </row>
    <row r="1859" spans="23:23">
      <c r="W1859" s="142"/>
    </row>
    <row r="1860" spans="23:23">
      <c r="W1860" s="142"/>
    </row>
    <row r="1861" spans="23:23">
      <c r="W1861" s="142"/>
    </row>
    <row r="1862" spans="23:23">
      <c r="W1862" s="142"/>
    </row>
    <row r="1863" spans="23:23">
      <c r="W1863" s="142"/>
    </row>
    <row r="1864" spans="23:23">
      <c r="W1864" s="142"/>
    </row>
    <row r="1865" spans="23:23">
      <c r="W1865" s="142"/>
    </row>
    <row r="1866" spans="23:23">
      <c r="W1866" s="142"/>
    </row>
    <row r="1867" spans="23:23">
      <c r="W1867" s="142"/>
    </row>
    <row r="1868" spans="23:23">
      <c r="W1868" s="142"/>
    </row>
    <row r="1869" spans="23:23">
      <c r="W1869" s="142"/>
    </row>
    <row r="1870" spans="23:23">
      <c r="W1870" s="142"/>
    </row>
    <row r="1871" spans="23:23">
      <c r="W1871" s="142"/>
    </row>
    <row r="1872" spans="23:23">
      <c r="W1872" s="142"/>
    </row>
    <row r="1873" spans="23:23">
      <c r="W1873" s="142"/>
    </row>
    <row r="1874" spans="23:23">
      <c r="W1874" s="142"/>
    </row>
    <row r="1875" spans="23:23">
      <c r="W1875" s="142"/>
    </row>
    <row r="1876" spans="23:23">
      <c r="W1876" s="142"/>
    </row>
    <row r="1877" spans="23:23">
      <c r="W1877" s="142"/>
    </row>
    <row r="1878" spans="23:23">
      <c r="W1878" s="142"/>
    </row>
    <row r="1879" spans="23:23">
      <c r="W1879" s="142"/>
    </row>
    <row r="1880" spans="23:23">
      <c r="W1880" s="142"/>
    </row>
    <row r="1881" spans="23:23">
      <c r="W1881" s="142"/>
    </row>
    <row r="1882" spans="23:23">
      <c r="W1882" s="142"/>
    </row>
    <row r="1883" spans="23:23">
      <c r="W1883" s="142"/>
    </row>
    <row r="1884" spans="23:23">
      <c r="W1884" s="142"/>
    </row>
    <row r="1885" spans="23:23">
      <c r="W1885" s="142"/>
    </row>
    <row r="1886" spans="23:23">
      <c r="W1886" s="142"/>
    </row>
    <row r="1887" spans="23:23">
      <c r="W1887" s="142"/>
    </row>
    <row r="1888" spans="23:23">
      <c r="W1888" s="142"/>
    </row>
    <row r="1889" spans="23:23">
      <c r="W1889" s="142"/>
    </row>
    <row r="1890" spans="23:23">
      <c r="W1890" s="142"/>
    </row>
    <row r="1891" spans="23:23">
      <c r="W1891" s="142"/>
    </row>
    <row r="1892" spans="23:23">
      <c r="W1892" s="142"/>
    </row>
    <row r="1893" spans="23:23">
      <c r="W1893" s="142"/>
    </row>
    <row r="1894" spans="23:23">
      <c r="W1894" s="142"/>
    </row>
    <row r="1895" spans="23:23">
      <c r="W1895" s="142"/>
    </row>
    <row r="1896" spans="23:23">
      <c r="W1896" s="142"/>
    </row>
    <row r="1897" spans="23:23">
      <c r="W1897" s="142"/>
    </row>
    <row r="1898" spans="23:23">
      <c r="W1898" s="142"/>
    </row>
    <row r="1899" spans="23:23">
      <c r="W1899" s="142"/>
    </row>
    <row r="1900" spans="23:23">
      <c r="W1900" s="142"/>
    </row>
    <row r="1901" spans="23:23">
      <c r="W1901" s="142"/>
    </row>
    <row r="1902" spans="23:23">
      <c r="W1902" s="142"/>
    </row>
    <row r="1903" spans="23:23">
      <c r="W1903" s="142"/>
    </row>
    <row r="1904" spans="23:23">
      <c r="W1904" s="142"/>
    </row>
    <row r="1905" spans="23:23">
      <c r="W1905" s="142"/>
    </row>
    <row r="1906" spans="23:23">
      <c r="W1906" s="142"/>
    </row>
    <row r="1907" spans="23:23">
      <c r="W1907" s="142"/>
    </row>
    <row r="1908" spans="23:23">
      <c r="W1908" s="142"/>
    </row>
    <row r="1909" spans="23:23">
      <c r="W1909" s="142"/>
    </row>
    <row r="1910" spans="23:23">
      <c r="W1910" s="142"/>
    </row>
    <row r="1911" spans="23:23">
      <c r="W1911" s="142"/>
    </row>
    <row r="1912" spans="23:23">
      <c r="W1912" s="142"/>
    </row>
    <row r="1913" spans="23:23">
      <c r="W1913" s="142"/>
    </row>
    <row r="1914" spans="23:23">
      <c r="W1914" s="142"/>
    </row>
    <row r="1915" spans="23:23">
      <c r="W1915" s="142"/>
    </row>
    <row r="1916" spans="23:23">
      <c r="W1916" s="142"/>
    </row>
    <row r="1917" spans="23:23">
      <c r="W1917" s="142"/>
    </row>
    <row r="1918" spans="23:23">
      <c r="W1918" s="142"/>
    </row>
    <row r="1919" spans="23:23">
      <c r="W1919" s="142"/>
    </row>
    <row r="1920" spans="23:23">
      <c r="W1920" s="142"/>
    </row>
    <row r="1921" spans="23:23">
      <c r="W1921" s="142"/>
    </row>
    <row r="1922" spans="23:23">
      <c r="W1922" s="142"/>
    </row>
    <row r="1923" spans="23:23">
      <c r="W1923" s="142"/>
    </row>
    <row r="1924" spans="23:23">
      <c r="W1924" s="142"/>
    </row>
    <row r="1925" spans="23:23">
      <c r="W1925" s="142"/>
    </row>
    <row r="1926" spans="23:23">
      <c r="W1926" s="142"/>
    </row>
    <row r="1927" spans="23:23">
      <c r="W1927" s="142"/>
    </row>
    <row r="1928" spans="23:23">
      <c r="W1928" s="142"/>
    </row>
    <row r="1929" spans="23:23">
      <c r="W1929" s="142"/>
    </row>
    <row r="1930" spans="23:23">
      <c r="W1930" s="142"/>
    </row>
    <row r="1931" spans="23:23">
      <c r="W1931" s="142"/>
    </row>
    <row r="1932" spans="23:23">
      <c r="W1932" s="142"/>
    </row>
    <row r="1933" spans="23:23">
      <c r="W1933" s="142"/>
    </row>
    <row r="1934" spans="23:23">
      <c r="W1934" s="142"/>
    </row>
    <row r="1935" spans="23:23">
      <c r="W1935" s="142"/>
    </row>
    <row r="1936" spans="23:23">
      <c r="W1936" s="142"/>
    </row>
    <row r="1937" spans="23:23">
      <c r="W1937" s="142"/>
    </row>
    <row r="1938" spans="23:23">
      <c r="W1938" s="142"/>
    </row>
    <row r="1939" spans="23:23">
      <c r="W1939" s="142"/>
    </row>
    <row r="1940" spans="23:23">
      <c r="W1940" s="142"/>
    </row>
    <row r="1941" spans="23:23">
      <c r="W1941" s="142"/>
    </row>
    <row r="1942" spans="23:23">
      <c r="W1942" s="142"/>
    </row>
    <row r="1943" spans="23:23">
      <c r="W1943" s="142"/>
    </row>
    <row r="1944" spans="23:23">
      <c r="W1944" s="142"/>
    </row>
    <row r="1945" spans="23:23">
      <c r="W1945" s="142"/>
    </row>
    <row r="1946" spans="23:23">
      <c r="W1946" s="142"/>
    </row>
    <row r="1947" spans="23:23">
      <c r="W1947" s="142"/>
    </row>
    <row r="1948" spans="23:23">
      <c r="W1948" s="142"/>
    </row>
    <row r="1949" spans="23:23">
      <c r="W1949" s="142"/>
    </row>
    <row r="1950" spans="23:23">
      <c r="W1950" s="142"/>
    </row>
    <row r="1951" spans="23:23">
      <c r="W1951" s="142"/>
    </row>
    <row r="1952" spans="23:23">
      <c r="W1952" s="142"/>
    </row>
    <row r="1953" spans="23:23">
      <c r="W1953" s="142"/>
    </row>
    <row r="1954" spans="23:23">
      <c r="W1954" s="142"/>
    </row>
    <row r="1955" spans="23:23">
      <c r="W1955" s="142"/>
    </row>
    <row r="1956" spans="23:23">
      <c r="W1956" s="142"/>
    </row>
    <row r="1957" spans="23:23">
      <c r="W1957" s="142"/>
    </row>
    <row r="1958" spans="23:23">
      <c r="W1958" s="142"/>
    </row>
    <row r="1959" spans="23:23">
      <c r="W1959" s="142"/>
    </row>
    <row r="1960" spans="23:23">
      <c r="W1960" s="142"/>
    </row>
    <row r="1961" spans="23:23">
      <c r="W1961" s="142"/>
    </row>
    <row r="1962" spans="23:23">
      <c r="W1962" s="142"/>
    </row>
    <row r="1963" spans="23:23">
      <c r="W1963" s="142"/>
    </row>
    <row r="1964" spans="23:23">
      <c r="W1964" s="142"/>
    </row>
    <row r="1965" spans="23:23">
      <c r="W1965" s="142"/>
    </row>
    <row r="1966" spans="23:23">
      <c r="W1966" s="142"/>
    </row>
    <row r="1967" spans="23:23">
      <c r="W1967" s="142"/>
    </row>
    <row r="1968" spans="23:23">
      <c r="W1968" s="142"/>
    </row>
    <row r="1969" spans="23:23">
      <c r="W1969" s="142"/>
    </row>
    <row r="1970" spans="23:23">
      <c r="W1970" s="142"/>
    </row>
    <row r="1971" spans="23:23">
      <c r="W1971" s="142"/>
    </row>
    <row r="1972" spans="23:23">
      <c r="W1972" s="142"/>
    </row>
    <row r="1973" spans="23:23">
      <c r="W1973" s="142"/>
    </row>
    <row r="1974" spans="23:23">
      <c r="W1974" s="142"/>
    </row>
    <row r="1975" spans="23:23">
      <c r="W1975" s="142"/>
    </row>
    <row r="1976" spans="23:23">
      <c r="W1976" s="142"/>
    </row>
    <row r="1977" spans="23:23">
      <c r="W1977" s="142"/>
    </row>
    <row r="1978" spans="23:23">
      <c r="W1978" s="142"/>
    </row>
    <row r="1979" spans="23:23">
      <c r="W1979" s="142"/>
    </row>
    <row r="1980" spans="23:23">
      <c r="W1980" s="142"/>
    </row>
    <row r="1981" spans="23:23">
      <c r="W1981" s="142"/>
    </row>
    <row r="1982" spans="23:23">
      <c r="W1982" s="142"/>
    </row>
    <row r="1983" spans="23:23">
      <c r="W1983" s="142"/>
    </row>
    <row r="1984" spans="23:23">
      <c r="W1984" s="142"/>
    </row>
    <row r="1985" spans="23:23">
      <c r="W1985" s="142"/>
    </row>
    <row r="1986" spans="23:23">
      <c r="W1986" s="142"/>
    </row>
    <row r="1987" spans="23:23">
      <c r="W1987" s="142"/>
    </row>
    <row r="1988" spans="23:23">
      <c r="W1988" s="142"/>
    </row>
    <row r="1989" spans="23:23">
      <c r="W1989" s="142"/>
    </row>
    <row r="1990" spans="23:23">
      <c r="W1990" s="142"/>
    </row>
    <row r="1991" spans="23:23">
      <c r="W1991" s="142"/>
    </row>
    <row r="1992" spans="23:23">
      <c r="W1992" s="142"/>
    </row>
    <row r="1993" spans="23:23">
      <c r="W1993" s="142"/>
    </row>
    <row r="1994" spans="23:23">
      <c r="W1994" s="142"/>
    </row>
    <row r="1995" spans="23:23">
      <c r="W1995" s="142"/>
    </row>
    <row r="1996" spans="23:23">
      <c r="W1996" s="142"/>
    </row>
    <row r="1997" spans="23:23">
      <c r="W1997" s="142"/>
    </row>
    <row r="1998" spans="23:23">
      <c r="W1998" s="142"/>
    </row>
    <row r="1999" spans="23:23">
      <c r="W1999" s="142"/>
    </row>
    <row r="2000" spans="23:23">
      <c r="W2000" s="142"/>
    </row>
    <row r="2001" spans="23:23">
      <c r="W2001" s="142"/>
    </row>
    <row r="2002" spans="23:23">
      <c r="W2002" s="142"/>
    </row>
    <row r="2003" spans="23:23">
      <c r="W2003" s="142"/>
    </row>
    <row r="2004" spans="23:23">
      <c r="W2004" s="142"/>
    </row>
    <row r="2005" spans="23:23">
      <c r="W2005" s="142"/>
    </row>
    <row r="2006" spans="23:23">
      <c r="W2006" s="142"/>
    </row>
    <row r="2007" spans="23:23">
      <c r="W2007" s="142"/>
    </row>
    <row r="2008" spans="23:23">
      <c r="W2008" s="142"/>
    </row>
    <row r="2009" spans="23:23">
      <c r="W2009" s="142"/>
    </row>
    <row r="2010" spans="23:23">
      <c r="W2010" s="142"/>
    </row>
    <row r="2011" spans="23:23">
      <c r="W2011" s="142"/>
    </row>
    <row r="2012" spans="23:23">
      <c r="W2012" s="142"/>
    </row>
    <row r="2013" spans="23:23">
      <c r="W2013" s="142"/>
    </row>
    <row r="2014" spans="23:23">
      <c r="W2014" s="142"/>
    </row>
    <row r="2015" spans="23:23">
      <c r="W2015" s="142"/>
    </row>
    <row r="2016" spans="23:23">
      <c r="W2016" s="142"/>
    </row>
    <row r="2017" spans="23:23">
      <c r="W2017" s="142"/>
    </row>
    <row r="2018" spans="23:23">
      <c r="W2018" s="142"/>
    </row>
    <row r="2019" spans="23:23">
      <c r="W2019" s="142"/>
    </row>
    <row r="2020" spans="23:23">
      <c r="W2020" s="142"/>
    </row>
    <row r="2021" spans="23:23">
      <c r="W2021" s="142"/>
    </row>
    <row r="2022" spans="23:23">
      <c r="W2022" s="142"/>
    </row>
    <row r="2023" spans="23:23">
      <c r="W2023" s="142"/>
    </row>
    <row r="2024" spans="23:23">
      <c r="W2024" s="142"/>
    </row>
    <row r="2025" spans="23:23">
      <c r="W2025" s="142"/>
    </row>
    <row r="2026" spans="23:23">
      <c r="W2026" s="142"/>
    </row>
    <row r="2027" spans="23:23">
      <c r="W2027" s="142"/>
    </row>
    <row r="2028" spans="23:23">
      <c r="W2028" s="142"/>
    </row>
    <row r="2029" spans="23:23">
      <c r="W2029" s="142"/>
    </row>
    <row r="2030" spans="23:23">
      <c r="W2030" s="142"/>
    </row>
    <row r="2031" spans="23:23">
      <c r="W2031" s="142"/>
    </row>
    <row r="2032" spans="23:23">
      <c r="W2032" s="142"/>
    </row>
    <row r="2033" spans="23:23">
      <c r="W2033" s="142"/>
    </row>
    <row r="2034" spans="23:23">
      <c r="W2034" s="142"/>
    </row>
    <row r="2035" spans="23:23">
      <c r="W2035" s="142"/>
    </row>
    <row r="2036" spans="23:23">
      <c r="W2036" s="142"/>
    </row>
    <row r="2037" spans="23:23">
      <c r="W2037" s="142"/>
    </row>
    <row r="2038" spans="23:23">
      <c r="W2038" s="142"/>
    </row>
    <row r="2039" spans="23:23">
      <c r="W2039" s="142"/>
    </row>
    <row r="2040" spans="23:23">
      <c r="W2040" s="142"/>
    </row>
    <row r="2041" spans="23:23">
      <c r="W2041" s="142"/>
    </row>
    <row r="2042" spans="23:23">
      <c r="W2042" s="142"/>
    </row>
    <row r="2043" spans="23:23">
      <c r="W2043" s="142"/>
    </row>
    <row r="2044" spans="23:23">
      <c r="W2044" s="142"/>
    </row>
    <row r="2045" spans="23:23">
      <c r="W2045" s="142"/>
    </row>
    <row r="2046" spans="23:23">
      <c r="W2046" s="142"/>
    </row>
    <row r="2047" spans="23:23">
      <c r="W2047" s="142"/>
    </row>
    <row r="2048" spans="23:23">
      <c r="W2048" s="142"/>
    </row>
    <row r="2049" spans="23:23">
      <c r="W2049" s="142"/>
    </row>
    <row r="2050" spans="23:23">
      <c r="W2050" s="142"/>
    </row>
    <row r="2051" spans="23:23">
      <c r="W2051" s="142"/>
    </row>
    <row r="2052" spans="23:23">
      <c r="W2052" s="142"/>
    </row>
    <row r="2053" spans="23:23">
      <c r="W2053" s="142"/>
    </row>
    <row r="2054" spans="23:23">
      <c r="W2054" s="142"/>
    </row>
    <row r="2055" spans="23:23">
      <c r="W2055" s="142"/>
    </row>
    <row r="2056" spans="23:23">
      <c r="W2056" s="142"/>
    </row>
    <row r="2057" spans="23:23">
      <c r="W2057" s="142"/>
    </row>
    <row r="2058" spans="23:23">
      <c r="W2058" s="142"/>
    </row>
    <row r="2059" spans="23:23">
      <c r="W2059" s="142"/>
    </row>
    <row r="2060" spans="23:23">
      <c r="W2060" s="142"/>
    </row>
    <row r="2061" spans="23:23">
      <c r="W2061" s="142"/>
    </row>
    <row r="2062" spans="23:23">
      <c r="W2062" s="142"/>
    </row>
    <row r="2063" spans="23:23">
      <c r="W2063" s="142"/>
    </row>
    <row r="2064" spans="23:23">
      <c r="W2064" s="142"/>
    </row>
    <row r="2065" spans="23:23">
      <c r="W2065" s="142"/>
    </row>
    <row r="2066" spans="23:23">
      <c r="W2066" s="142"/>
    </row>
    <row r="2067" spans="23:23">
      <c r="W2067" s="142"/>
    </row>
    <row r="2068" spans="23:23">
      <c r="W2068" s="142"/>
    </row>
    <row r="2069" spans="23:23">
      <c r="W2069" s="142"/>
    </row>
    <row r="2070" spans="23:23">
      <c r="W2070" s="142"/>
    </row>
    <row r="2071" spans="23:23">
      <c r="W2071" s="142"/>
    </row>
    <row r="2072" spans="23:23">
      <c r="W2072" s="142"/>
    </row>
    <row r="2073" spans="23:23">
      <c r="W2073" s="142"/>
    </row>
    <row r="2074" spans="23:23">
      <c r="W2074" s="142"/>
    </row>
    <row r="2075" spans="23:23">
      <c r="W2075" s="142"/>
    </row>
    <row r="2076" spans="23:23">
      <c r="W2076" s="142"/>
    </row>
    <row r="2077" spans="23:23">
      <c r="W2077" s="142"/>
    </row>
    <row r="2078" spans="23:23">
      <c r="W2078" s="142"/>
    </row>
    <row r="2079" spans="23:23">
      <c r="W2079" s="142"/>
    </row>
    <row r="2080" spans="23:23">
      <c r="W2080" s="142"/>
    </row>
    <row r="2081" spans="23:23">
      <c r="W2081" s="142"/>
    </row>
    <row r="2082" spans="23:23">
      <c r="W2082" s="142"/>
    </row>
    <row r="2083" spans="23:23">
      <c r="W2083" s="142"/>
    </row>
    <row r="2084" spans="23:23">
      <c r="W2084" s="142"/>
    </row>
    <row r="2085" spans="23:23">
      <c r="W2085" s="142"/>
    </row>
    <row r="2086" spans="23:23">
      <c r="W2086" s="142"/>
    </row>
    <row r="2087" spans="23:23">
      <c r="W2087" s="142"/>
    </row>
    <row r="2088" spans="23:23">
      <c r="W2088" s="142"/>
    </row>
    <row r="2089" spans="23:23">
      <c r="W2089" s="142"/>
    </row>
    <row r="2090" spans="23:23">
      <c r="W2090" s="142"/>
    </row>
    <row r="2091" spans="23:23">
      <c r="W2091" s="142"/>
    </row>
    <row r="2092" spans="23:23">
      <c r="W2092" s="142"/>
    </row>
    <row r="2093" spans="23:23">
      <c r="W2093" s="142"/>
    </row>
    <row r="2094" spans="23:23">
      <c r="W2094" s="142"/>
    </row>
    <row r="2095" spans="23:23">
      <c r="W2095" s="142"/>
    </row>
    <row r="2096" spans="23:23">
      <c r="W2096" s="142"/>
    </row>
    <row r="2097" spans="23:23">
      <c r="W2097" s="142"/>
    </row>
    <row r="2098" spans="23:23">
      <c r="W2098" s="142"/>
    </row>
    <row r="2099" spans="23:23">
      <c r="W2099" s="142"/>
    </row>
    <row r="2100" spans="23:23">
      <c r="W2100" s="142"/>
    </row>
    <row r="2101" spans="23:23">
      <c r="W2101" s="142"/>
    </row>
    <row r="2102" spans="23:23">
      <c r="W2102" s="142"/>
    </row>
    <row r="2103" spans="23:23">
      <c r="W2103" s="142"/>
    </row>
    <row r="2104" spans="23:23">
      <c r="W2104" s="142"/>
    </row>
    <row r="2105" spans="23:23">
      <c r="W2105" s="142"/>
    </row>
    <row r="2106" spans="23:23">
      <c r="W2106" s="142"/>
    </row>
    <row r="2107" spans="23:23">
      <c r="W2107" s="142"/>
    </row>
    <row r="2108" spans="23:23">
      <c r="W2108" s="142"/>
    </row>
    <row r="2109" spans="23:23">
      <c r="W2109" s="142"/>
    </row>
    <row r="2110" spans="23:23">
      <c r="W2110" s="142"/>
    </row>
    <row r="2111" spans="23:23">
      <c r="W2111" s="142"/>
    </row>
    <row r="2112" spans="23:23">
      <c r="W2112" s="142"/>
    </row>
    <row r="2113" spans="23:23">
      <c r="W2113" s="142"/>
    </row>
    <row r="2114" spans="23:23">
      <c r="W2114" s="142"/>
    </row>
    <row r="2115" spans="23:23">
      <c r="W2115" s="142"/>
    </row>
    <row r="2116" spans="23:23">
      <c r="W2116" s="142"/>
    </row>
    <row r="2117" spans="23:23">
      <c r="W2117" s="142"/>
    </row>
    <row r="2118" spans="23:23">
      <c r="W2118" s="142"/>
    </row>
    <row r="2119" spans="23:23">
      <c r="W2119" s="142"/>
    </row>
    <row r="2120" spans="23:23">
      <c r="W2120" s="142"/>
    </row>
    <row r="2121" spans="23:23">
      <c r="W2121" s="142"/>
    </row>
    <row r="2122" spans="23:23">
      <c r="W2122" s="142"/>
    </row>
    <row r="2123" spans="23:23">
      <c r="W2123" s="142"/>
    </row>
    <row r="2124" spans="23:23">
      <c r="W2124" s="142"/>
    </row>
    <row r="2125" spans="23:23">
      <c r="W2125" s="142"/>
    </row>
    <row r="2126" spans="23:23">
      <c r="W2126" s="142"/>
    </row>
    <row r="2127" spans="23:23">
      <c r="W2127" s="142"/>
    </row>
    <row r="2128" spans="23:23">
      <c r="W2128" s="142"/>
    </row>
    <row r="2129" spans="23:23">
      <c r="W2129" s="142"/>
    </row>
    <row r="2130" spans="23:23">
      <c r="W2130" s="142"/>
    </row>
    <row r="2131" spans="23:23">
      <c r="W2131" s="142"/>
    </row>
    <row r="2132" spans="23:23">
      <c r="W2132" s="142"/>
    </row>
    <row r="2133" spans="23:23">
      <c r="W2133" s="142"/>
    </row>
    <row r="2134" spans="23:23">
      <c r="W2134" s="142"/>
    </row>
    <row r="2135" spans="23:23">
      <c r="W2135" s="142"/>
    </row>
    <row r="2136" spans="23:23">
      <c r="W2136" s="142"/>
    </row>
    <row r="2137" spans="23:23">
      <c r="W2137" s="142"/>
    </row>
    <row r="2138" spans="23:23">
      <c r="W2138" s="142"/>
    </row>
    <row r="2139" spans="23:23">
      <c r="W2139" s="142"/>
    </row>
    <row r="2140" spans="23:23">
      <c r="W2140" s="142"/>
    </row>
    <row r="2141" spans="23:23">
      <c r="W2141" s="142"/>
    </row>
    <row r="2142" spans="23:23">
      <c r="W2142" s="142"/>
    </row>
    <row r="2143" spans="23:23">
      <c r="W2143" s="142"/>
    </row>
    <row r="2144" spans="23:23">
      <c r="W2144" s="142"/>
    </row>
    <row r="2145" spans="23:23">
      <c r="W2145" s="142"/>
    </row>
    <row r="2146" spans="23:23">
      <c r="W2146" s="142"/>
    </row>
    <row r="2147" spans="23:23">
      <c r="W2147" s="142"/>
    </row>
    <row r="2148" spans="23:23">
      <c r="W2148" s="142"/>
    </row>
    <row r="2149" spans="23:23">
      <c r="W2149" s="142"/>
    </row>
    <row r="2150" spans="23:23">
      <c r="W2150" s="142"/>
    </row>
    <row r="2151" spans="23:23">
      <c r="W2151" s="142"/>
    </row>
    <row r="2152" spans="23:23">
      <c r="W2152" s="142"/>
    </row>
    <row r="2153" spans="23:23">
      <c r="W2153" s="142"/>
    </row>
    <row r="2154" spans="23:23">
      <c r="W2154" s="142"/>
    </row>
    <row r="2155" spans="23:23">
      <c r="W2155" s="142"/>
    </row>
    <row r="2156" spans="23:23">
      <c r="W2156" s="142"/>
    </row>
    <row r="2157" spans="23:23">
      <c r="W2157" s="142"/>
    </row>
    <row r="2158" spans="23:23">
      <c r="W2158" s="142"/>
    </row>
    <row r="2159" spans="23:23">
      <c r="W2159" s="142"/>
    </row>
    <row r="2160" spans="23:23">
      <c r="W2160" s="142"/>
    </row>
    <row r="2161" spans="23:23">
      <c r="W2161" s="142"/>
    </row>
    <row r="2162" spans="23:23">
      <c r="W2162" s="142"/>
    </row>
    <row r="2163" spans="23:23">
      <c r="W2163" s="142"/>
    </row>
    <row r="2164" spans="23:23">
      <c r="W2164" s="142"/>
    </row>
    <row r="2165" spans="23:23">
      <c r="W2165" s="142"/>
    </row>
    <row r="2166" spans="23:23">
      <c r="W2166" s="142"/>
    </row>
    <row r="2167" spans="23:23">
      <c r="W2167" s="142"/>
    </row>
    <row r="2168" spans="23:23">
      <c r="W2168" s="142"/>
    </row>
    <row r="2169" spans="23:23">
      <c r="W2169" s="142"/>
    </row>
    <row r="2170" spans="23:23">
      <c r="W2170" s="142"/>
    </row>
    <row r="2171" spans="23:23">
      <c r="W2171" s="142"/>
    </row>
    <row r="2172" spans="23:23">
      <c r="W2172" s="142"/>
    </row>
    <row r="2173" spans="23:23">
      <c r="W2173" s="142"/>
    </row>
    <row r="2174" spans="23:23">
      <c r="W2174" s="142"/>
    </row>
    <row r="2175" spans="23:23">
      <c r="W2175" s="142"/>
    </row>
    <row r="2176" spans="23:23">
      <c r="W2176" s="142"/>
    </row>
    <row r="2177" spans="23:23">
      <c r="W2177" s="142"/>
    </row>
    <row r="2178" spans="23:23">
      <c r="W2178" s="142"/>
    </row>
    <row r="2179" spans="23:23">
      <c r="W2179" s="142"/>
    </row>
    <row r="2180" spans="23:23">
      <c r="W2180" s="142"/>
    </row>
    <row r="2181" spans="23:23">
      <c r="W2181" s="142"/>
    </row>
    <row r="2182" spans="23:23">
      <c r="W2182" s="142"/>
    </row>
    <row r="2183" spans="23:23">
      <c r="W2183" s="142"/>
    </row>
    <row r="2184" spans="23:23">
      <c r="W2184" s="142"/>
    </row>
    <row r="2185" spans="23:23">
      <c r="W2185" s="142"/>
    </row>
    <row r="2186" spans="23:23">
      <c r="W2186" s="142"/>
    </row>
    <row r="2187" spans="23:23">
      <c r="W2187" s="142"/>
    </row>
    <row r="2188" spans="23:23">
      <c r="W2188" s="142"/>
    </row>
    <row r="2189" spans="23:23">
      <c r="W2189" s="142"/>
    </row>
    <row r="2190" spans="23:23">
      <c r="W2190" s="142"/>
    </row>
    <row r="2191" spans="23:23">
      <c r="W2191" s="142"/>
    </row>
    <row r="2192" spans="23:23">
      <c r="W2192" s="142"/>
    </row>
    <row r="2193" spans="23:23">
      <c r="W2193" s="142"/>
    </row>
    <row r="2194" spans="23:23">
      <c r="W2194" s="142"/>
    </row>
    <row r="2195" spans="23:23">
      <c r="W2195" s="142"/>
    </row>
    <row r="2196" spans="23:23">
      <c r="W2196" s="142"/>
    </row>
    <row r="2197" spans="23:23">
      <c r="W2197" s="142"/>
    </row>
    <row r="2198" spans="23:23">
      <c r="W2198" s="142"/>
    </row>
    <row r="2199" spans="23:23">
      <c r="W2199" s="142"/>
    </row>
    <row r="2200" spans="23:23">
      <c r="W2200" s="142"/>
    </row>
    <row r="2201" spans="23:23">
      <c r="W2201" s="142"/>
    </row>
    <row r="2202" spans="23:23">
      <c r="W2202" s="142"/>
    </row>
    <row r="2203" spans="23:23">
      <c r="W2203" s="142"/>
    </row>
    <row r="2204" spans="23:23">
      <c r="W2204" s="142"/>
    </row>
    <row r="2205" spans="23:23">
      <c r="W2205" s="142"/>
    </row>
    <row r="2206" spans="23:23">
      <c r="W2206" s="142"/>
    </row>
    <row r="2207" spans="23:23">
      <c r="W2207" s="142"/>
    </row>
    <row r="2208" spans="23:23">
      <c r="W2208" s="142"/>
    </row>
    <row r="2209" spans="23:23">
      <c r="W2209" s="142"/>
    </row>
    <row r="2210" spans="23:23">
      <c r="W2210" s="142"/>
    </row>
    <row r="2211" spans="23:23">
      <c r="W2211" s="142"/>
    </row>
    <row r="2212" spans="23:23">
      <c r="W2212" s="142"/>
    </row>
    <row r="2213" spans="23:23">
      <c r="W2213" s="142"/>
    </row>
    <row r="2214" spans="23:23">
      <c r="W2214" s="142"/>
    </row>
    <row r="2215" spans="23:23">
      <c r="W2215" s="142"/>
    </row>
    <row r="2216" spans="23:23">
      <c r="W2216" s="142"/>
    </row>
    <row r="2217" spans="23:23">
      <c r="W2217" s="142"/>
    </row>
    <row r="2218" spans="23:23">
      <c r="W2218" s="142"/>
    </row>
    <row r="2219" spans="23:23">
      <c r="W2219" s="142"/>
    </row>
    <row r="2220" spans="23:23">
      <c r="W2220" s="142"/>
    </row>
    <row r="2221" spans="23:23">
      <c r="W2221" s="142"/>
    </row>
    <row r="2222" spans="23:23">
      <c r="W2222" s="142"/>
    </row>
    <row r="2223" spans="23:23">
      <c r="W2223" s="142"/>
    </row>
    <row r="2224" spans="23:23">
      <c r="W2224" s="142"/>
    </row>
    <row r="2225" spans="23:23">
      <c r="W2225" s="142"/>
    </row>
    <row r="2226" spans="23:23">
      <c r="W2226" s="142"/>
    </row>
    <row r="2227" spans="23:23">
      <c r="W2227" s="142"/>
    </row>
    <row r="2228" spans="23:23">
      <c r="W2228" s="142"/>
    </row>
    <row r="2229" spans="23:23">
      <c r="W2229" s="142"/>
    </row>
    <row r="2230" spans="23:23">
      <c r="W2230" s="142"/>
    </row>
    <row r="2231" spans="23:23">
      <c r="W2231" s="142"/>
    </row>
    <row r="2232" spans="23:23">
      <c r="W2232" s="142"/>
    </row>
    <row r="2233" spans="23:23">
      <c r="W2233" s="142"/>
    </row>
    <row r="2234" spans="23:23">
      <c r="W2234" s="142"/>
    </row>
    <row r="2235" spans="23:23">
      <c r="W2235" s="142"/>
    </row>
    <row r="2236" spans="23:23">
      <c r="W2236" s="142"/>
    </row>
    <row r="2237" spans="23:23">
      <c r="W2237" s="142"/>
    </row>
    <row r="2238" spans="23:23">
      <c r="W2238" s="142"/>
    </row>
    <row r="2239" spans="23:23">
      <c r="W2239" s="142"/>
    </row>
    <row r="2240" spans="23:23">
      <c r="W2240" s="142"/>
    </row>
    <row r="2241" spans="23:23">
      <c r="W2241" s="142"/>
    </row>
    <row r="2242" spans="23:23">
      <c r="W2242" s="142"/>
    </row>
    <row r="2243" spans="23:23">
      <c r="W2243" s="142"/>
    </row>
    <row r="2244" spans="23:23">
      <c r="W2244" s="142"/>
    </row>
    <row r="2245" spans="23:23">
      <c r="W2245" s="142"/>
    </row>
    <row r="2246" spans="23:23">
      <c r="W2246" s="142"/>
    </row>
    <row r="2247" spans="23:23">
      <c r="W2247" s="142"/>
    </row>
    <row r="2248" spans="23:23">
      <c r="W2248" s="142"/>
    </row>
    <row r="2249" spans="23:23">
      <c r="W2249" s="142"/>
    </row>
    <row r="2250" spans="23:23">
      <c r="W2250" s="142"/>
    </row>
    <row r="2251" spans="23:23">
      <c r="W2251" s="142"/>
    </row>
    <row r="2252" spans="23:23">
      <c r="W2252" s="142"/>
    </row>
    <row r="2253" spans="23:23">
      <c r="W2253" s="142"/>
    </row>
    <row r="2254" spans="23:23">
      <c r="W2254" s="142"/>
    </row>
    <row r="2255" spans="23:23">
      <c r="W2255" s="142"/>
    </row>
    <row r="2256" spans="23:23">
      <c r="W2256" s="142"/>
    </row>
    <row r="2257" spans="23:23">
      <c r="W2257" s="142"/>
    </row>
    <row r="2258" spans="23:23">
      <c r="W2258" s="142"/>
    </row>
    <row r="2259" spans="23:23">
      <c r="W2259" s="142"/>
    </row>
    <row r="2260" spans="23:23">
      <c r="W2260" s="142"/>
    </row>
    <row r="2261" spans="23:23">
      <c r="W2261" s="142"/>
    </row>
    <row r="2262" spans="23:23">
      <c r="W2262" s="142"/>
    </row>
    <row r="2263" spans="23:23">
      <c r="W2263" s="142"/>
    </row>
    <row r="2264" spans="23:23">
      <c r="W2264" s="142"/>
    </row>
    <row r="2265" spans="23:23">
      <c r="W2265" s="142"/>
    </row>
    <row r="2266" spans="23:23">
      <c r="W2266" s="142"/>
    </row>
    <row r="2267" spans="23:23">
      <c r="W2267" s="142"/>
    </row>
    <row r="2268" spans="23:23">
      <c r="W2268" s="142"/>
    </row>
    <row r="2269" spans="23:23">
      <c r="W2269" s="142"/>
    </row>
    <row r="2270" spans="23:23">
      <c r="W2270" s="142"/>
    </row>
    <row r="2271" spans="23:23">
      <c r="W2271" s="142"/>
    </row>
    <row r="2272" spans="23:23">
      <c r="W2272" s="142"/>
    </row>
    <row r="2273" spans="23:23">
      <c r="W2273" s="142"/>
    </row>
    <row r="2274" spans="23:23">
      <c r="W2274" s="142"/>
    </row>
    <row r="2275" spans="23:23">
      <c r="W2275" s="142"/>
    </row>
    <row r="2276" spans="23:23">
      <c r="W2276" s="142"/>
    </row>
    <row r="2277" spans="23:23">
      <c r="W2277" s="142"/>
    </row>
    <row r="2278" spans="23:23">
      <c r="W2278" s="142"/>
    </row>
    <row r="2279" spans="23:23">
      <c r="W2279" s="142"/>
    </row>
    <row r="2280" spans="23:23">
      <c r="W2280" s="142"/>
    </row>
    <row r="2281" spans="23:23">
      <c r="W2281" s="142"/>
    </row>
    <row r="2282" spans="23:23">
      <c r="W2282" s="142"/>
    </row>
    <row r="2283" spans="23:23">
      <c r="W2283" s="142"/>
    </row>
    <row r="2284" spans="23:23">
      <c r="W2284" s="142"/>
    </row>
    <row r="2285" spans="23:23">
      <c r="W2285" s="142"/>
    </row>
    <row r="2286" spans="23:23">
      <c r="W2286" s="142"/>
    </row>
    <row r="2287" spans="23:23">
      <c r="W2287" s="142"/>
    </row>
    <row r="2288" spans="23:23">
      <c r="W2288" s="142"/>
    </row>
    <row r="2289" spans="23:23">
      <c r="W2289" s="142"/>
    </row>
    <row r="2290" spans="23:23">
      <c r="W2290" s="142"/>
    </row>
    <row r="2291" spans="23:23">
      <c r="W2291" s="142"/>
    </row>
    <row r="2292" spans="23:23">
      <c r="W2292" s="142"/>
    </row>
    <row r="2293" spans="23:23">
      <c r="W2293" s="142"/>
    </row>
    <row r="2294" spans="23:23">
      <c r="W2294" s="142"/>
    </row>
    <row r="2295" spans="23:23">
      <c r="W2295" s="142"/>
    </row>
    <row r="2296" spans="23:23">
      <c r="W2296" s="142"/>
    </row>
    <row r="2297" spans="23:23">
      <c r="W2297" s="142"/>
    </row>
    <row r="2298" spans="23:23">
      <c r="W2298" s="142"/>
    </row>
    <row r="2299" spans="23:23">
      <c r="W2299" s="142"/>
    </row>
    <row r="2300" spans="23:23">
      <c r="W2300" s="142"/>
    </row>
    <row r="2301" spans="23:23">
      <c r="W2301" s="142"/>
    </row>
    <row r="2302" spans="23:23">
      <c r="W2302" s="142"/>
    </row>
    <row r="2303" spans="23:23">
      <c r="W2303" s="142"/>
    </row>
    <row r="2304" spans="23:23">
      <c r="W2304" s="142"/>
    </row>
  </sheetData>
  <sheetProtection algorithmName="SHA-512" hashValue="XETrEBTL4bEiD2HUqGWVaU3hTS5Z0IxVZqASgvCDVbPHUfEbdp4y5cPzIkVCVDoRuOIzepMo7M13u7BXo2Mkeg==" saltValue="L0DCkuiAnXIyxAvncIUzqw=="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D8AE70-9CAF-4E20-B608-A8021E2BC7B6}">
  <sheetPr>
    <tabColor rgb="FFFFF8CA"/>
  </sheetPr>
  <dimension ref="A1:AG75"/>
  <sheetViews>
    <sheetView tabSelected="1" zoomScale="80" zoomScaleNormal="80" workbookViewId="0">
      <selection activeCell="C12" sqref="C12"/>
    </sheetView>
  </sheetViews>
  <sheetFormatPr defaultColWidth="9" defaultRowHeight="14.25"/>
  <cols>
    <col min="1" max="1" width="3" style="116" customWidth="1"/>
    <col min="2" max="2" width="21.625" style="149" customWidth="1"/>
    <col min="3" max="3" width="41.75" style="149" customWidth="1"/>
    <col min="4" max="4" width="5.25" style="116" customWidth="1"/>
    <col min="5" max="5" width="40.375" style="148" bestFit="1" customWidth="1"/>
    <col min="6" max="8" width="20.625" style="148" customWidth="1"/>
    <col min="9" max="9" width="12" style="148" hidden="1" customWidth="1"/>
    <col min="10" max="31" width="9" style="116"/>
    <col min="32" max="33" width="9" style="150"/>
    <col min="34" max="16384" width="9" style="149"/>
  </cols>
  <sheetData>
    <row r="1" spans="2:33" s="116" customFormat="1"/>
    <row r="2" spans="2:33" s="145" customFormat="1" ht="12">
      <c r="H2" s="146" t="s">
        <v>92</v>
      </c>
      <c r="J2" s="113">
        <f>'Version Log'!B11</f>
        <v>2</v>
      </c>
    </row>
    <row r="3" spans="2:33" s="145" customFormat="1" ht="12">
      <c r="H3" s="146" t="s">
        <v>93</v>
      </c>
      <c r="J3" s="147">
        <f>'Version Log'!C11</f>
        <v>44238</v>
      </c>
    </row>
    <row r="4" spans="2:33" s="116" customFormat="1" ht="15" thickBot="1"/>
    <row r="5" spans="2:33" s="117" customFormat="1" ht="24.95" customHeight="1" thickBot="1">
      <c r="B5" s="128" t="s">
        <v>10</v>
      </c>
      <c r="C5" s="286"/>
      <c r="AF5" s="118"/>
      <c r="AG5" s="118"/>
    </row>
    <row r="6" spans="2:33" s="117" customFormat="1" ht="30">
      <c r="B6" s="129" t="s">
        <v>97</v>
      </c>
      <c r="C6" s="287"/>
      <c r="F6" s="280" t="s">
        <v>257</v>
      </c>
      <c r="G6" s="281" t="s">
        <v>258</v>
      </c>
      <c r="H6" s="282" t="s">
        <v>259</v>
      </c>
      <c r="AF6" s="118"/>
      <c r="AG6" s="118"/>
    </row>
    <row r="7" spans="2:33" s="117" customFormat="1" ht="24.95" customHeight="1" thickBot="1">
      <c r="B7" s="129" t="s">
        <v>98</v>
      </c>
      <c r="C7" s="287"/>
      <c r="F7" s="283">
        <f>SUM(G11:G19)</f>
        <v>0</v>
      </c>
      <c r="G7" s="284">
        <f>SUM(H11:H19)</f>
        <v>0</v>
      </c>
      <c r="H7" s="285">
        <f>MIN(0.5*C8,SUM(I11:I19))</f>
        <v>0</v>
      </c>
      <c r="AF7" s="118"/>
      <c r="AG7" s="118"/>
    </row>
    <row r="8" spans="2:33" s="117" customFormat="1" ht="24.95" customHeight="1" thickBot="1">
      <c r="B8" s="130" t="s">
        <v>256</v>
      </c>
      <c r="C8" s="288"/>
      <c r="AF8" s="118"/>
      <c r="AG8" s="118"/>
    </row>
    <row r="9" spans="2:33" s="117" customFormat="1" ht="24.95" customHeight="1">
      <c r="E9" s="316" t="s">
        <v>94</v>
      </c>
      <c r="F9" s="320" t="s">
        <v>95</v>
      </c>
      <c r="G9" s="318" t="s">
        <v>96</v>
      </c>
      <c r="H9" s="319"/>
      <c r="I9" s="314" t="s">
        <v>18</v>
      </c>
      <c r="AF9" s="118"/>
      <c r="AG9" s="118"/>
    </row>
    <row r="10" spans="2:33" s="117" customFormat="1" ht="24.95" customHeight="1">
      <c r="E10" s="317"/>
      <c r="F10" s="321"/>
      <c r="G10" s="127" t="s">
        <v>0</v>
      </c>
      <c r="H10" s="127" t="s">
        <v>1</v>
      </c>
      <c r="I10" s="315"/>
      <c r="AF10" s="118"/>
      <c r="AG10" s="118"/>
    </row>
    <row r="11" spans="2:33" s="117" customFormat="1" ht="24.95" customHeight="1">
      <c r="E11" s="125" t="s">
        <v>64</v>
      </c>
      <c r="F11" s="289">
        <f>SUM('Pre Rinse Spray Valves'!C13:E13)</f>
        <v>0</v>
      </c>
      <c r="G11" s="119" t="str">
        <f>'Pre Rinse Spray Valves'!C16</f>
        <v/>
      </c>
      <c r="H11" s="121" t="str">
        <f>'Pre Rinse Spray Valves'!C15</f>
        <v/>
      </c>
      <c r="I11" s="123" t="str">
        <f>'Pre Rinse Spray Valves'!C20</f>
        <v/>
      </c>
      <c r="AF11" s="118"/>
      <c r="AG11" s="118"/>
    </row>
    <row r="12" spans="2:33" s="117" customFormat="1" ht="24.95" customHeight="1">
      <c r="E12" s="124" t="s">
        <v>103</v>
      </c>
      <c r="F12" s="289">
        <f>SUM('Commercial Clothes Washer'!I13:I22)</f>
        <v>0</v>
      </c>
      <c r="G12" s="120" t="str">
        <f>'Commercial Clothes Washer'!J7</f>
        <v/>
      </c>
      <c r="H12" s="122" t="str">
        <f>'Commercial Clothes Washer'!K7</f>
        <v/>
      </c>
      <c r="I12" s="140" t="str">
        <f>'Commercial Clothes Washer'!L7</f>
        <v/>
      </c>
      <c r="AF12" s="118"/>
      <c r="AG12" s="118"/>
    </row>
    <row r="13" spans="2:33" s="117" customFormat="1" ht="24.95" customHeight="1">
      <c r="E13" s="125" t="s">
        <v>255</v>
      </c>
      <c r="F13" s="289">
        <f>SUM('Non Comm Clothes Washer'!I13:I22)</f>
        <v>0</v>
      </c>
      <c r="G13" s="119" t="str">
        <f>'Non Comm Clothes Washer'!J7</f>
        <v/>
      </c>
      <c r="H13" s="121" t="str">
        <f>'Non Comm Clothes Washer'!K7</f>
        <v/>
      </c>
      <c r="I13" s="123">
        <f>'Non Comm Clothes Washer'!L7</f>
        <v>0</v>
      </c>
      <c r="AF13" s="118"/>
      <c r="AG13" s="118"/>
    </row>
    <row r="14" spans="2:33" s="117" customFormat="1" ht="24.95" customHeight="1">
      <c r="E14" s="124" t="s">
        <v>65</v>
      </c>
      <c r="F14" s="289">
        <f>SUM('Clothes Dryer'!E15:E24)</f>
        <v>0</v>
      </c>
      <c r="G14" s="120" t="str">
        <f>'Clothes Dryer'!F9</f>
        <v/>
      </c>
      <c r="H14" s="122" t="str">
        <f>'Clothes Dryer'!E9</f>
        <v/>
      </c>
      <c r="I14" s="140" t="str">
        <f>'Clothes Dryer'!H9</f>
        <v/>
      </c>
      <c r="AF14" s="118"/>
      <c r="AG14" s="118"/>
    </row>
    <row r="15" spans="2:33" s="117" customFormat="1" ht="24.95" customHeight="1">
      <c r="E15" s="125" t="s">
        <v>90</v>
      </c>
      <c r="F15" s="289">
        <f>SUM(Refrigerator!F15:F24)</f>
        <v>0</v>
      </c>
      <c r="G15" s="119" t="str">
        <f>Refrigerator!H9</f>
        <v/>
      </c>
      <c r="H15" s="121" t="str">
        <f>Refrigerator!G9</f>
        <v/>
      </c>
      <c r="I15" s="123" t="str">
        <f>Refrigerator!I9</f>
        <v/>
      </c>
      <c r="AF15" s="118"/>
      <c r="AG15" s="118"/>
    </row>
    <row r="16" spans="2:33" s="117" customFormat="1" ht="24.95" customHeight="1">
      <c r="E16" s="124" t="s">
        <v>185</v>
      </c>
      <c r="F16" s="289">
        <f>SUM(Freezer!F15:F24)</f>
        <v>0</v>
      </c>
      <c r="G16" s="120" t="str">
        <f>Freezer!H9</f>
        <v/>
      </c>
      <c r="H16" s="122" t="str">
        <f>Freezer!G9</f>
        <v/>
      </c>
      <c r="I16" s="140" t="str">
        <f>Freezer!I9</f>
        <v/>
      </c>
      <c r="AF16" s="118"/>
      <c r="AG16" s="118"/>
    </row>
    <row r="17" spans="5:9" s="116" customFormat="1" ht="24.95" customHeight="1">
      <c r="E17" s="125" t="s">
        <v>91</v>
      </c>
      <c r="F17" s="289">
        <f>SUM('Heat Pump Water Heater'!C13:E13)</f>
        <v>0</v>
      </c>
      <c r="G17" s="119" t="str">
        <f>'Heat Pump Water Heater'!C15</f>
        <v/>
      </c>
      <c r="H17" s="121" t="str">
        <f>'Heat Pump Water Heater'!C14</f>
        <v/>
      </c>
      <c r="I17" s="123" t="str">
        <f>'Heat Pump Water Heater'!C16</f>
        <v/>
      </c>
    </row>
    <row r="18" spans="5:9" s="116" customFormat="1" ht="24.95" customHeight="1">
      <c r="E18" s="124" t="s">
        <v>150</v>
      </c>
      <c r="F18" s="290">
        <f>SUM('Water Cooler'!C13:E13)</f>
        <v>0</v>
      </c>
      <c r="G18" s="120" t="str">
        <f>'Water Cooler'!C15</f>
        <v/>
      </c>
      <c r="H18" s="122" t="str">
        <f>'Water Cooler'!C14</f>
        <v/>
      </c>
      <c r="I18" s="140" t="str">
        <f>'Water Cooler'!C16</f>
        <v/>
      </c>
    </row>
    <row r="19" spans="5:9" s="116" customFormat="1" ht="24.95" customHeight="1">
      <c r="E19" s="188" t="s">
        <v>127</v>
      </c>
      <c r="F19" s="290">
        <f>SUM('Dehumidifier '!H15:H24)</f>
        <v>0</v>
      </c>
      <c r="G19" s="189" t="str">
        <f>'Dehumidifier '!J9</f>
        <v/>
      </c>
      <c r="H19" s="190" t="str">
        <f>'Dehumidifier '!I9</f>
        <v/>
      </c>
      <c r="I19" s="191" t="str">
        <f>'Dehumidifier '!K9</f>
        <v/>
      </c>
    </row>
    <row r="20" spans="5:9" s="116" customFormat="1" ht="24.95" customHeight="1" thickBot="1">
      <c r="E20" s="126" t="s">
        <v>99</v>
      </c>
      <c r="F20" s="134">
        <f>SUM(F11:F19)</f>
        <v>0</v>
      </c>
      <c r="G20" s="131">
        <f>SUM(G11:G19)</f>
        <v>0</v>
      </c>
      <c r="H20" s="132">
        <f>SUM(H11:H19)</f>
        <v>0</v>
      </c>
      <c r="I20" s="133">
        <f>SUM(I11:I19)</f>
        <v>0</v>
      </c>
    </row>
    <row r="21" spans="5:9" s="116" customFormat="1" ht="24.95" customHeight="1"/>
    <row r="22" spans="5:9" s="116" customFormat="1" ht="24.95" customHeight="1"/>
    <row r="23" spans="5:9" s="116" customFormat="1" ht="24.95" customHeight="1"/>
    <row r="24" spans="5:9" s="116" customFormat="1" ht="24.95" customHeight="1"/>
    <row r="25" spans="5:9" s="116" customFormat="1"/>
    <row r="26" spans="5:9" s="116" customFormat="1"/>
    <row r="27" spans="5:9" s="116" customFormat="1"/>
    <row r="28" spans="5:9" s="116" customFormat="1"/>
    <row r="29" spans="5:9" s="116" customFormat="1"/>
    <row r="30" spans="5:9" s="116" customFormat="1"/>
    <row r="31" spans="5:9" s="116" customFormat="1"/>
    <row r="32" spans="5:9" s="116" customFormat="1"/>
    <row r="33" spans="1:31" s="116" customFormat="1"/>
    <row r="34" spans="1:31" s="116" customFormat="1"/>
    <row r="35" spans="1:31" s="116" customFormat="1"/>
    <row r="36" spans="1:31" s="116" customFormat="1"/>
    <row r="37" spans="1:31" s="116" customFormat="1"/>
    <row r="38" spans="1:31" s="116" customFormat="1"/>
    <row r="39" spans="1:31" s="148" customFormat="1">
      <c r="A39" s="116"/>
      <c r="D39" s="116"/>
      <c r="J39" s="116"/>
      <c r="K39" s="116"/>
      <c r="L39" s="116"/>
      <c r="M39" s="116"/>
      <c r="N39" s="116"/>
      <c r="O39" s="116"/>
      <c r="P39" s="116"/>
      <c r="Q39" s="116"/>
      <c r="R39" s="116"/>
      <c r="S39" s="116"/>
      <c r="T39" s="116"/>
      <c r="U39" s="116"/>
      <c r="V39" s="116"/>
      <c r="W39" s="116"/>
      <c r="X39" s="116"/>
      <c r="Y39" s="116"/>
      <c r="Z39" s="116"/>
      <c r="AA39" s="116"/>
      <c r="AB39" s="116"/>
      <c r="AC39" s="116"/>
      <c r="AD39" s="116"/>
      <c r="AE39" s="116"/>
    </row>
    <row r="40" spans="1:31" s="148" customFormat="1">
      <c r="A40" s="116"/>
      <c r="D40" s="116"/>
      <c r="J40" s="116"/>
      <c r="K40" s="116"/>
      <c r="L40" s="116"/>
      <c r="M40" s="116"/>
      <c r="N40" s="116"/>
      <c r="O40" s="116"/>
      <c r="P40" s="116"/>
      <c r="Q40" s="116"/>
      <c r="R40" s="116"/>
      <c r="S40" s="116"/>
      <c r="T40" s="116"/>
      <c r="U40" s="116"/>
      <c r="V40" s="116"/>
      <c r="W40" s="116"/>
      <c r="X40" s="116"/>
      <c r="Y40" s="116"/>
      <c r="Z40" s="116"/>
      <c r="AA40" s="116"/>
      <c r="AB40" s="116"/>
      <c r="AC40" s="116"/>
      <c r="AD40" s="116"/>
      <c r="AE40" s="116"/>
    </row>
    <row r="41" spans="1:31" s="148" customFormat="1">
      <c r="A41" s="116"/>
      <c r="D41" s="116"/>
      <c r="J41" s="116"/>
      <c r="K41" s="116"/>
      <c r="L41" s="116"/>
      <c r="M41" s="116"/>
      <c r="N41" s="116"/>
      <c r="O41" s="116"/>
      <c r="P41" s="116"/>
      <c r="Q41" s="116"/>
      <c r="R41" s="116"/>
      <c r="S41" s="116"/>
      <c r="T41" s="116"/>
      <c r="U41" s="116"/>
      <c r="V41" s="116"/>
      <c r="W41" s="116"/>
      <c r="X41" s="116"/>
      <c r="Y41" s="116"/>
      <c r="Z41" s="116"/>
      <c r="AA41" s="116"/>
      <c r="AB41" s="116"/>
      <c r="AC41" s="116"/>
      <c r="AD41" s="116"/>
      <c r="AE41" s="116"/>
    </row>
    <row r="42" spans="1:31" s="148" customFormat="1">
      <c r="A42" s="116"/>
      <c r="D42" s="116"/>
      <c r="J42" s="116"/>
      <c r="K42" s="116"/>
      <c r="L42" s="116"/>
      <c r="M42" s="116"/>
      <c r="N42" s="116"/>
      <c r="O42" s="116"/>
      <c r="P42" s="116"/>
      <c r="Q42" s="116"/>
      <c r="R42" s="116"/>
      <c r="S42" s="116"/>
      <c r="T42" s="116"/>
      <c r="U42" s="116"/>
      <c r="V42" s="116"/>
      <c r="W42" s="116"/>
      <c r="X42" s="116"/>
      <c r="Y42" s="116"/>
      <c r="Z42" s="116"/>
      <c r="AA42" s="116"/>
      <c r="AB42" s="116"/>
      <c r="AC42" s="116"/>
      <c r="AD42" s="116"/>
      <c r="AE42" s="116"/>
    </row>
    <row r="43" spans="1:31" s="148" customFormat="1">
      <c r="A43" s="116"/>
      <c r="D43" s="116"/>
      <c r="J43" s="116"/>
      <c r="K43" s="116"/>
      <c r="L43" s="116"/>
      <c r="M43" s="116"/>
      <c r="N43" s="116"/>
      <c r="O43" s="116"/>
      <c r="P43" s="116"/>
      <c r="Q43" s="116"/>
      <c r="R43" s="116"/>
      <c r="S43" s="116"/>
      <c r="T43" s="116"/>
      <c r="U43" s="116"/>
      <c r="V43" s="116"/>
      <c r="W43" s="116"/>
      <c r="X43" s="116"/>
      <c r="Y43" s="116"/>
      <c r="Z43" s="116"/>
      <c r="AA43" s="116"/>
      <c r="AB43" s="116"/>
      <c r="AC43" s="116"/>
      <c r="AD43" s="116"/>
      <c r="AE43" s="116"/>
    </row>
    <row r="44" spans="1:31" s="148" customFormat="1">
      <c r="A44" s="116"/>
      <c r="D44" s="116"/>
      <c r="J44" s="116"/>
      <c r="K44" s="116"/>
      <c r="L44" s="116"/>
      <c r="M44" s="116"/>
      <c r="N44" s="116"/>
      <c r="O44" s="116"/>
      <c r="P44" s="116"/>
      <c r="Q44" s="116"/>
      <c r="R44" s="116"/>
      <c r="S44" s="116"/>
      <c r="T44" s="116"/>
      <c r="U44" s="116"/>
      <c r="V44" s="116"/>
      <c r="W44" s="116"/>
      <c r="X44" s="116"/>
      <c r="Y44" s="116"/>
      <c r="Z44" s="116"/>
      <c r="AA44" s="116"/>
      <c r="AB44" s="116"/>
      <c r="AC44" s="116"/>
      <c r="AD44" s="116"/>
      <c r="AE44" s="116"/>
    </row>
    <row r="45" spans="1:31" s="148" customFormat="1">
      <c r="A45" s="116"/>
      <c r="D45" s="116"/>
      <c r="J45" s="116"/>
      <c r="K45" s="116"/>
      <c r="L45" s="116"/>
      <c r="M45" s="116"/>
      <c r="N45" s="116"/>
      <c r="O45" s="116"/>
      <c r="P45" s="116"/>
      <c r="Q45" s="116"/>
      <c r="R45" s="116"/>
      <c r="S45" s="116"/>
      <c r="T45" s="116"/>
      <c r="U45" s="116"/>
      <c r="V45" s="116"/>
      <c r="W45" s="116"/>
      <c r="X45" s="116"/>
      <c r="Y45" s="116"/>
      <c r="Z45" s="116"/>
      <c r="AA45" s="116"/>
      <c r="AB45" s="116"/>
      <c r="AC45" s="116"/>
      <c r="AD45" s="116"/>
      <c r="AE45" s="116"/>
    </row>
    <row r="46" spans="1:31" s="148" customFormat="1">
      <c r="A46" s="116"/>
      <c r="D46" s="116"/>
      <c r="J46" s="116"/>
      <c r="K46" s="116"/>
      <c r="L46" s="116"/>
      <c r="M46" s="116"/>
      <c r="N46" s="116"/>
      <c r="O46" s="116"/>
      <c r="P46" s="116"/>
      <c r="Q46" s="116"/>
      <c r="R46" s="116"/>
      <c r="S46" s="116"/>
      <c r="T46" s="116"/>
      <c r="U46" s="116"/>
      <c r="V46" s="116"/>
      <c r="W46" s="116"/>
      <c r="X46" s="116"/>
      <c r="Y46" s="116"/>
      <c r="Z46" s="116"/>
      <c r="AA46" s="116"/>
      <c r="AB46" s="116"/>
      <c r="AC46" s="116"/>
      <c r="AD46" s="116"/>
      <c r="AE46" s="116"/>
    </row>
    <row r="47" spans="1:31" s="148" customFormat="1">
      <c r="A47" s="116"/>
      <c r="D47" s="116"/>
      <c r="J47" s="116"/>
      <c r="K47" s="116"/>
      <c r="L47" s="116"/>
      <c r="M47" s="116"/>
      <c r="N47" s="116"/>
      <c r="O47" s="116"/>
      <c r="P47" s="116"/>
      <c r="Q47" s="116"/>
      <c r="R47" s="116"/>
      <c r="S47" s="116"/>
      <c r="T47" s="116"/>
      <c r="U47" s="116"/>
      <c r="V47" s="116"/>
      <c r="W47" s="116"/>
      <c r="X47" s="116"/>
      <c r="Y47" s="116"/>
      <c r="Z47" s="116"/>
      <c r="AA47" s="116"/>
      <c r="AB47" s="116"/>
      <c r="AC47" s="116"/>
      <c r="AD47" s="116"/>
      <c r="AE47" s="116"/>
    </row>
    <row r="48" spans="1:31" s="148" customFormat="1">
      <c r="A48" s="116"/>
      <c r="D48" s="116"/>
      <c r="J48" s="116"/>
      <c r="K48" s="116"/>
      <c r="L48" s="116"/>
      <c r="M48" s="116"/>
      <c r="N48" s="116"/>
      <c r="O48" s="116"/>
      <c r="P48" s="116"/>
      <c r="Q48" s="116"/>
      <c r="R48" s="116"/>
      <c r="S48" s="116"/>
      <c r="T48" s="116"/>
      <c r="U48" s="116"/>
      <c r="V48" s="116"/>
      <c r="W48" s="116"/>
      <c r="X48" s="116"/>
      <c r="Y48" s="116"/>
      <c r="Z48" s="116"/>
      <c r="AA48" s="116"/>
      <c r="AB48" s="116"/>
      <c r="AC48" s="116"/>
      <c r="AD48" s="116"/>
      <c r="AE48" s="116"/>
    </row>
    <row r="49" spans="1:31" s="148" customFormat="1">
      <c r="A49" s="116"/>
      <c r="D49" s="116"/>
      <c r="J49" s="116"/>
      <c r="K49" s="116"/>
      <c r="L49" s="116"/>
      <c r="M49" s="116"/>
      <c r="N49" s="116"/>
      <c r="O49" s="116"/>
      <c r="P49" s="116"/>
      <c r="Q49" s="116"/>
      <c r="R49" s="116"/>
      <c r="S49" s="116"/>
      <c r="T49" s="116"/>
      <c r="U49" s="116"/>
      <c r="V49" s="116"/>
      <c r="W49" s="116"/>
      <c r="X49" s="116"/>
      <c r="Y49" s="116"/>
      <c r="Z49" s="116"/>
      <c r="AA49" s="116"/>
      <c r="AB49" s="116"/>
      <c r="AC49" s="116"/>
      <c r="AD49" s="116"/>
      <c r="AE49" s="116"/>
    </row>
    <row r="50" spans="1:31" s="148" customFormat="1">
      <c r="A50" s="116"/>
      <c r="D50" s="116"/>
      <c r="J50" s="116"/>
      <c r="K50" s="116"/>
      <c r="L50" s="116"/>
      <c r="M50" s="116"/>
      <c r="N50" s="116"/>
      <c r="O50" s="116"/>
      <c r="P50" s="116"/>
      <c r="Q50" s="116"/>
      <c r="R50" s="116"/>
      <c r="S50" s="116"/>
      <c r="T50" s="116"/>
      <c r="U50" s="116"/>
      <c r="V50" s="116"/>
      <c r="W50" s="116"/>
      <c r="X50" s="116"/>
      <c r="Y50" s="116"/>
      <c r="Z50" s="116"/>
      <c r="AA50" s="116"/>
      <c r="AB50" s="116"/>
      <c r="AC50" s="116"/>
      <c r="AD50" s="116"/>
      <c r="AE50" s="116"/>
    </row>
    <row r="51" spans="1:31" s="148" customFormat="1">
      <c r="A51" s="116"/>
      <c r="D51" s="116"/>
      <c r="J51" s="116"/>
      <c r="K51" s="116"/>
      <c r="L51" s="116"/>
      <c r="M51" s="116"/>
      <c r="N51" s="116"/>
      <c r="O51" s="116"/>
      <c r="P51" s="116"/>
      <c r="Q51" s="116"/>
      <c r="R51" s="116"/>
      <c r="S51" s="116"/>
      <c r="T51" s="116"/>
      <c r="U51" s="116"/>
      <c r="V51" s="116"/>
      <c r="W51" s="116"/>
      <c r="X51" s="116"/>
      <c r="Y51" s="116"/>
      <c r="Z51" s="116"/>
      <c r="AA51" s="116"/>
      <c r="AB51" s="116"/>
      <c r="AC51" s="116"/>
      <c r="AD51" s="116"/>
      <c r="AE51" s="116"/>
    </row>
    <row r="52" spans="1:31" s="148" customFormat="1">
      <c r="A52" s="116"/>
      <c r="D52" s="116"/>
      <c r="J52" s="116"/>
      <c r="K52" s="116"/>
      <c r="L52" s="116"/>
      <c r="M52" s="116"/>
      <c r="N52" s="116"/>
      <c r="O52" s="116"/>
      <c r="P52" s="116"/>
      <c r="Q52" s="116"/>
      <c r="R52" s="116"/>
      <c r="S52" s="116"/>
      <c r="T52" s="116"/>
      <c r="U52" s="116"/>
      <c r="V52" s="116"/>
      <c r="W52" s="116"/>
      <c r="X52" s="116"/>
      <c r="Y52" s="116"/>
      <c r="Z52" s="116"/>
      <c r="AA52" s="116"/>
      <c r="AB52" s="116"/>
      <c r="AC52" s="116"/>
      <c r="AD52" s="116"/>
      <c r="AE52" s="116"/>
    </row>
    <row r="53" spans="1:31" s="148" customFormat="1">
      <c r="A53" s="116"/>
      <c r="D53" s="116"/>
      <c r="J53" s="116"/>
      <c r="K53" s="116"/>
      <c r="L53" s="116"/>
      <c r="M53" s="116"/>
      <c r="N53" s="116"/>
      <c r="O53" s="116"/>
      <c r="P53" s="116"/>
      <c r="Q53" s="116"/>
      <c r="R53" s="116"/>
      <c r="S53" s="116"/>
      <c r="T53" s="116"/>
      <c r="U53" s="116"/>
      <c r="V53" s="116"/>
      <c r="W53" s="116"/>
      <c r="X53" s="116"/>
      <c r="Y53" s="116"/>
      <c r="Z53" s="116"/>
      <c r="AA53" s="116"/>
      <c r="AB53" s="116"/>
      <c r="AC53" s="116"/>
      <c r="AD53" s="116"/>
      <c r="AE53" s="116"/>
    </row>
    <row r="54" spans="1:31" s="148" customFormat="1">
      <c r="A54" s="116"/>
      <c r="D54" s="116"/>
      <c r="J54" s="116"/>
      <c r="K54" s="116"/>
      <c r="L54" s="116"/>
      <c r="M54" s="116"/>
      <c r="N54" s="116"/>
      <c r="O54" s="116"/>
      <c r="P54" s="116"/>
      <c r="Q54" s="116"/>
      <c r="R54" s="116"/>
      <c r="S54" s="116"/>
      <c r="T54" s="116"/>
      <c r="U54" s="116"/>
      <c r="V54" s="116"/>
      <c r="W54" s="116"/>
      <c r="X54" s="116"/>
      <c r="Y54" s="116"/>
      <c r="Z54" s="116"/>
      <c r="AA54" s="116"/>
      <c r="AB54" s="116"/>
      <c r="AC54" s="116"/>
      <c r="AD54" s="116"/>
      <c r="AE54" s="116"/>
    </row>
    <row r="55" spans="1:31" s="148" customFormat="1">
      <c r="A55" s="116"/>
      <c r="D55" s="116"/>
      <c r="J55" s="116"/>
      <c r="K55" s="116"/>
      <c r="L55" s="116"/>
      <c r="M55" s="116"/>
      <c r="N55" s="116"/>
      <c r="O55" s="116"/>
      <c r="P55" s="116"/>
      <c r="Q55" s="116"/>
      <c r="R55" s="116"/>
      <c r="S55" s="116"/>
      <c r="T55" s="116"/>
      <c r="U55" s="116"/>
      <c r="V55" s="116"/>
      <c r="W55" s="116"/>
      <c r="X55" s="116"/>
      <c r="Y55" s="116"/>
      <c r="Z55" s="116"/>
      <c r="AA55" s="116"/>
      <c r="AB55" s="116"/>
      <c r="AC55" s="116"/>
      <c r="AD55" s="116"/>
      <c r="AE55" s="116"/>
    </row>
    <row r="56" spans="1:31" s="148" customFormat="1">
      <c r="A56" s="116"/>
      <c r="D56" s="116"/>
      <c r="J56" s="116"/>
      <c r="K56" s="116"/>
      <c r="L56" s="116"/>
      <c r="M56" s="116"/>
      <c r="N56" s="116"/>
      <c r="O56" s="116"/>
      <c r="P56" s="116"/>
      <c r="Q56" s="116"/>
      <c r="R56" s="116"/>
      <c r="S56" s="116"/>
      <c r="T56" s="116"/>
      <c r="U56" s="116"/>
      <c r="V56" s="116"/>
      <c r="W56" s="116"/>
      <c r="X56" s="116"/>
      <c r="Y56" s="116"/>
      <c r="Z56" s="116"/>
      <c r="AA56" s="116"/>
      <c r="AB56" s="116"/>
      <c r="AC56" s="116"/>
      <c r="AD56" s="116"/>
      <c r="AE56" s="116"/>
    </row>
    <row r="57" spans="1:31" s="148" customFormat="1">
      <c r="A57" s="116"/>
      <c r="D57" s="116"/>
      <c r="J57" s="116"/>
      <c r="K57" s="116"/>
      <c r="L57" s="116"/>
      <c r="M57" s="116"/>
      <c r="N57" s="116"/>
      <c r="O57" s="116"/>
      <c r="P57" s="116"/>
      <c r="Q57" s="116"/>
      <c r="R57" s="116"/>
      <c r="S57" s="116"/>
      <c r="T57" s="116"/>
      <c r="U57" s="116"/>
      <c r="V57" s="116"/>
      <c r="W57" s="116"/>
      <c r="X57" s="116"/>
      <c r="Y57" s="116"/>
      <c r="Z57" s="116"/>
      <c r="AA57" s="116"/>
      <c r="AB57" s="116"/>
      <c r="AC57" s="116"/>
      <c r="AD57" s="116"/>
      <c r="AE57" s="116"/>
    </row>
    <row r="58" spans="1:31" s="148" customFormat="1">
      <c r="A58" s="116"/>
      <c r="D58" s="116"/>
      <c r="J58" s="116"/>
      <c r="K58" s="116"/>
      <c r="L58" s="116"/>
      <c r="M58" s="116"/>
      <c r="N58" s="116"/>
      <c r="O58" s="116"/>
      <c r="P58" s="116"/>
      <c r="Q58" s="116"/>
      <c r="R58" s="116"/>
      <c r="S58" s="116"/>
      <c r="T58" s="116"/>
      <c r="U58" s="116"/>
      <c r="V58" s="116"/>
      <c r="W58" s="116"/>
      <c r="X58" s="116"/>
      <c r="Y58" s="116"/>
      <c r="Z58" s="116"/>
      <c r="AA58" s="116"/>
      <c r="AB58" s="116"/>
      <c r="AC58" s="116"/>
      <c r="AD58" s="116"/>
      <c r="AE58" s="116"/>
    </row>
    <row r="59" spans="1:31" s="148" customFormat="1">
      <c r="A59" s="116"/>
      <c r="D59" s="116"/>
      <c r="J59" s="116"/>
      <c r="K59" s="116"/>
      <c r="L59" s="116"/>
      <c r="M59" s="116"/>
      <c r="N59" s="116"/>
      <c r="O59" s="116"/>
      <c r="P59" s="116"/>
      <c r="Q59" s="116"/>
      <c r="R59" s="116"/>
      <c r="S59" s="116"/>
      <c r="T59" s="116"/>
      <c r="U59" s="116"/>
      <c r="V59" s="116"/>
      <c r="W59" s="116"/>
      <c r="X59" s="116"/>
      <c r="Y59" s="116"/>
      <c r="Z59" s="116"/>
      <c r="AA59" s="116"/>
      <c r="AB59" s="116"/>
      <c r="AC59" s="116"/>
      <c r="AD59" s="116"/>
      <c r="AE59" s="116"/>
    </row>
    <row r="60" spans="1:31" s="148" customFormat="1">
      <c r="A60" s="116"/>
      <c r="D60" s="116"/>
      <c r="J60" s="116"/>
      <c r="K60" s="116"/>
      <c r="L60" s="116"/>
      <c r="M60" s="116"/>
      <c r="N60" s="116"/>
      <c r="O60" s="116"/>
      <c r="P60" s="116"/>
      <c r="Q60" s="116"/>
      <c r="R60" s="116"/>
      <c r="S60" s="116"/>
      <c r="T60" s="116"/>
      <c r="U60" s="116"/>
      <c r="V60" s="116"/>
      <c r="W60" s="116"/>
      <c r="X60" s="116"/>
      <c r="Y60" s="116"/>
      <c r="Z60" s="116"/>
      <c r="AA60" s="116"/>
      <c r="AB60" s="116"/>
      <c r="AC60" s="116"/>
      <c r="AD60" s="116"/>
      <c r="AE60" s="116"/>
    </row>
    <row r="61" spans="1:31" s="148" customFormat="1">
      <c r="A61" s="116"/>
      <c r="D61" s="116"/>
      <c r="J61" s="116"/>
      <c r="K61" s="116"/>
      <c r="L61" s="116"/>
      <c r="M61" s="116"/>
      <c r="N61" s="116"/>
      <c r="O61" s="116"/>
      <c r="P61" s="116"/>
      <c r="Q61" s="116"/>
      <c r="R61" s="116"/>
      <c r="S61" s="116"/>
      <c r="T61" s="116"/>
      <c r="U61" s="116"/>
      <c r="V61" s="116"/>
      <c r="W61" s="116"/>
      <c r="X61" s="116"/>
      <c r="Y61" s="116"/>
      <c r="Z61" s="116"/>
      <c r="AA61" s="116"/>
      <c r="AB61" s="116"/>
      <c r="AC61" s="116"/>
      <c r="AD61" s="116"/>
      <c r="AE61" s="116"/>
    </row>
    <row r="62" spans="1:31" s="148" customFormat="1">
      <c r="A62" s="116"/>
      <c r="D62" s="116"/>
      <c r="J62" s="116"/>
      <c r="K62" s="116"/>
      <c r="L62" s="116"/>
      <c r="M62" s="116"/>
      <c r="N62" s="116"/>
      <c r="O62" s="116"/>
      <c r="P62" s="116"/>
      <c r="Q62" s="116"/>
      <c r="R62" s="116"/>
      <c r="S62" s="116"/>
      <c r="T62" s="116"/>
      <c r="U62" s="116"/>
      <c r="V62" s="116"/>
      <c r="W62" s="116"/>
      <c r="X62" s="116"/>
      <c r="Y62" s="116"/>
      <c r="Z62" s="116"/>
      <c r="AA62" s="116"/>
      <c r="AB62" s="116"/>
      <c r="AC62" s="116"/>
      <c r="AD62" s="116"/>
      <c r="AE62" s="116"/>
    </row>
    <row r="63" spans="1:31" s="148" customFormat="1">
      <c r="A63" s="116"/>
      <c r="D63" s="116"/>
      <c r="J63" s="116"/>
      <c r="K63" s="116"/>
      <c r="L63" s="116"/>
      <c r="M63" s="116"/>
      <c r="N63" s="116"/>
      <c r="O63" s="116"/>
      <c r="P63" s="116"/>
      <c r="Q63" s="116"/>
      <c r="R63" s="116"/>
      <c r="S63" s="116"/>
      <c r="T63" s="116"/>
      <c r="U63" s="116"/>
      <c r="V63" s="116"/>
      <c r="W63" s="116"/>
      <c r="X63" s="116"/>
      <c r="Y63" s="116"/>
      <c r="Z63" s="116"/>
      <c r="AA63" s="116"/>
      <c r="AB63" s="116"/>
      <c r="AC63" s="116"/>
      <c r="AD63" s="116"/>
      <c r="AE63" s="116"/>
    </row>
    <row r="64" spans="1:31" s="148" customFormat="1">
      <c r="A64" s="116"/>
      <c r="D64" s="116"/>
      <c r="J64" s="116"/>
      <c r="K64" s="116"/>
      <c r="L64" s="116"/>
      <c r="M64" s="116"/>
      <c r="N64" s="116"/>
      <c r="O64" s="116"/>
      <c r="P64" s="116"/>
      <c r="Q64" s="116"/>
      <c r="R64" s="116"/>
      <c r="S64" s="116"/>
      <c r="T64" s="116"/>
      <c r="U64" s="116"/>
      <c r="V64" s="116"/>
      <c r="W64" s="116"/>
      <c r="X64" s="116"/>
      <c r="Y64" s="116"/>
      <c r="Z64" s="116"/>
      <c r="AA64" s="116"/>
      <c r="AB64" s="116"/>
      <c r="AC64" s="116"/>
      <c r="AD64" s="116"/>
      <c r="AE64" s="116"/>
    </row>
    <row r="65" spans="1:31" s="148" customFormat="1">
      <c r="A65" s="116"/>
      <c r="D65" s="116"/>
      <c r="J65" s="116"/>
      <c r="K65" s="116"/>
      <c r="L65" s="116"/>
      <c r="M65" s="116"/>
      <c r="N65" s="116"/>
      <c r="O65" s="116"/>
      <c r="P65" s="116"/>
      <c r="Q65" s="116"/>
      <c r="R65" s="116"/>
      <c r="S65" s="116"/>
      <c r="T65" s="116"/>
      <c r="U65" s="116"/>
      <c r="V65" s="116"/>
      <c r="W65" s="116"/>
      <c r="X65" s="116"/>
      <c r="Y65" s="116"/>
      <c r="Z65" s="116"/>
      <c r="AA65" s="116"/>
      <c r="AB65" s="116"/>
      <c r="AC65" s="116"/>
      <c r="AD65" s="116"/>
      <c r="AE65" s="116"/>
    </row>
    <row r="66" spans="1:31" s="148" customFormat="1">
      <c r="A66" s="116"/>
      <c r="D66" s="116"/>
      <c r="J66" s="116"/>
      <c r="K66" s="116"/>
      <c r="L66" s="116"/>
      <c r="M66" s="116"/>
      <c r="N66" s="116"/>
      <c r="O66" s="116"/>
      <c r="P66" s="116"/>
      <c r="Q66" s="116"/>
      <c r="R66" s="116"/>
      <c r="S66" s="116"/>
      <c r="T66" s="116"/>
      <c r="U66" s="116"/>
      <c r="V66" s="116"/>
      <c r="W66" s="116"/>
      <c r="X66" s="116"/>
      <c r="Y66" s="116"/>
      <c r="Z66" s="116"/>
      <c r="AA66" s="116"/>
      <c r="AB66" s="116"/>
      <c r="AC66" s="116"/>
      <c r="AD66" s="116"/>
      <c r="AE66" s="116"/>
    </row>
    <row r="67" spans="1:31" s="148" customFormat="1">
      <c r="A67" s="116"/>
      <c r="D67" s="116"/>
      <c r="J67" s="116"/>
      <c r="K67" s="116"/>
      <c r="L67" s="116"/>
      <c r="M67" s="116"/>
      <c r="N67" s="116"/>
      <c r="O67" s="116"/>
      <c r="P67" s="116"/>
      <c r="Q67" s="116"/>
      <c r="R67" s="116"/>
      <c r="S67" s="116"/>
      <c r="T67" s="116"/>
      <c r="U67" s="116"/>
      <c r="V67" s="116"/>
      <c r="W67" s="116"/>
      <c r="X67" s="116"/>
      <c r="Y67" s="116"/>
      <c r="Z67" s="116"/>
      <c r="AA67" s="116"/>
      <c r="AB67" s="116"/>
      <c r="AC67" s="116"/>
      <c r="AD67" s="116"/>
      <c r="AE67" s="116"/>
    </row>
    <row r="68" spans="1:31" s="148" customFormat="1">
      <c r="A68" s="116"/>
      <c r="D68" s="116"/>
      <c r="J68" s="116"/>
      <c r="K68" s="116"/>
      <c r="L68" s="116"/>
      <c r="M68" s="116"/>
      <c r="N68" s="116"/>
      <c r="O68" s="116"/>
      <c r="P68" s="116"/>
      <c r="Q68" s="116"/>
      <c r="R68" s="116"/>
      <c r="S68" s="116"/>
      <c r="T68" s="116"/>
      <c r="U68" s="116"/>
      <c r="V68" s="116"/>
      <c r="W68" s="116"/>
      <c r="X68" s="116"/>
      <c r="Y68" s="116"/>
      <c r="Z68" s="116"/>
      <c r="AA68" s="116"/>
      <c r="AB68" s="116"/>
      <c r="AC68" s="116"/>
      <c r="AD68" s="116"/>
      <c r="AE68" s="116"/>
    </row>
    <row r="69" spans="1:31" s="148" customFormat="1">
      <c r="A69" s="116"/>
      <c r="D69" s="116"/>
      <c r="J69" s="116"/>
      <c r="K69" s="116"/>
      <c r="L69" s="116"/>
      <c r="M69" s="116"/>
      <c r="N69" s="116"/>
      <c r="O69" s="116"/>
      <c r="P69" s="116"/>
      <c r="Q69" s="116"/>
      <c r="R69" s="116"/>
      <c r="S69" s="116"/>
      <c r="T69" s="116"/>
      <c r="U69" s="116"/>
      <c r="V69" s="116"/>
      <c r="W69" s="116"/>
      <c r="X69" s="116"/>
      <c r="Y69" s="116"/>
      <c r="Z69" s="116"/>
      <c r="AA69" s="116"/>
      <c r="AB69" s="116"/>
      <c r="AC69" s="116"/>
      <c r="AD69" s="116"/>
      <c r="AE69" s="116"/>
    </row>
    <row r="70" spans="1:31" s="148" customFormat="1">
      <c r="A70" s="116"/>
      <c r="D70" s="116"/>
      <c r="J70" s="116"/>
      <c r="K70" s="116"/>
      <c r="L70" s="116"/>
      <c r="M70" s="116"/>
      <c r="N70" s="116"/>
      <c r="O70" s="116"/>
      <c r="P70" s="116"/>
      <c r="Q70" s="116"/>
      <c r="R70" s="116"/>
      <c r="S70" s="116"/>
      <c r="T70" s="116"/>
      <c r="U70" s="116"/>
      <c r="V70" s="116"/>
      <c r="W70" s="116"/>
      <c r="X70" s="116"/>
      <c r="Y70" s="116"/>
      <c r="Z70" s="116"/>
      <c r="AA70" s="116"/>
      <c r="AB70" s="116"/>
      <c r="AC70" s="116"/>
      <c r="AD70" s="116"/>
      <c r="AE70" s="116"/>
    </row>
    <row r="71" spans="1:31" s="148" customFormat="1">
      <c r="A71" s="116"/>
      <c r="D71" s="116"/>
      <c r="J71" s="116"/>
      <c r="K71" s="116"/>
      <c r="L71" s="116"/>
      <c r="M71" s="116"/>
      <c r="N71" s="116"/>
      <c r="O71" s="116"/>
      <c r="P71" s="116"/>
      <c r="Q71" s="116"/>
      <c r="R71" s="116"/>
      <c r="S71" s="116"/>
      <c r="T71" s="116"/>
      <c r="U71" s="116"/>
      <c r="V71" s="116"/>
      <c r="W71" s="116"/>
      <c r="X71" s="116"/>
      <c r="Y71" s="116"/>
      <c r="Z71" s="116"/>
      <c r="AA71" s="116"/>
      <c r="AB71" s="116"/>
      <c r="AC71" s="116"/>
      <c r="AD71" s="116"/>
      <c r="AE71" s="116"/>
    </row>
    <row r="72" spans="1:31" s="148" customFormat="1">
      <c r="A72" s="116"/>
      <c r="D72" s="116"/>
      <c r="J72" s="116"/>
      <c r="K72" s="116"/>
      <c r="L72" s="116"/>
      <c r="M72" s="116"/>
      <c r="N72" s="116"/>
      <c r="O72" s="116"/>
      <c r="P72" s="116"/>
      <c r="Q72" s="116"/>
      <c r="R72" s="116"/>
      <c r="S72" s="116"/>
      <c r="T72" s="116"/>
      <c r="U72" s="116"/>
      <c r="V72" s="116"/>
      <c r="W72" s="116"/>
      <c r="X72" s="116"/>
      <c r="Y72" s="116"/>
      <c r="Z72" s="116"/>
      <c r="AA72" s="116"/>
      <c r="AB72" s="116"/>
      <c r="AC72" s="116"/>
      <c r="AD72" s="116"/>
      <c r="AE72" s="116"/>
    </row>
    <row r="73" spans="1:31" s="148" customFormat="1">
      <c r="A73" s="116"/>
      <c r="D73" s="116"/>
      <c r="J73" s="116"/>
      <c r="K73" s="116"/>
      <c r="L73" s="116"/>
      <c r="M73" s="116"/>
      <c r="N73" s="116"/>
      <c r="O73" s="116"/>
      <c r="P73" s="116"/>
      <c r="Q73" s="116"/>
      <c r="R73" s="116"/>
      <c r="S73" s="116"/>
      <c r="T73" s="116"/>
      <c r="U73" s="116"/>
      <c r="V73" s="116"/>
      <c r="W73" s="116"/>
      <c r="X73" s="116"/>
      <c r="Y73" s="116"/>
      <c r="Z73" s="116"/>
      <c r="AA73" s="116"/>
      <c r="AB73" s="116"/>
      <c r="AC73" s="116"/>
      <c r="AD73" s="116"/>
      <c r="AE73" s="116"/>
    </row>
    <row r="74" spans="1:31" s="148" customFormat="1">
      <c r="A74" s="116"/>
      <c r="D74" s="116"/>
      <c r="J74" s="116"/>
      <c r="K74" s="116"/>
      <c r="L74" s="116"/>
      <c r="M74" s="116"/>
      <c r="N74" s="116"/>
      <c r="O74" s="116"/>
      <c r="P74" s="116"/>
      <c r="Q74" s="116"/>
      <c r="R74" s="116"/>
      <c r="S74" s="116"/>
      <c r="T74" s="116"/>
      <c r="U74" s="116"/>
      <c r="V74" s="116"/>
      <c r="W74" s="116"/>
      <c r="X74" s="116"/>
      <c r="Y74" s="116"/>
      <c r="Z74" s="116"/>
      <c r="AA74" s="116"/>
      <c r="AB74" s="116"/>
      <c r="AC74" s="116"/>
      <c r="AD74" s="116"/>
      <c r="AE74" s="116"/>
    </row>
    <row r="75" spans="1:31" s="148" customFormat="1">
      <c r="A75" s="116"/>
      <c r="D75" s="116"/>
      <c r="J75" s="116"/>
      <c r="K75" s="116"/>
      <c r="L75" s="116"/>
      <c r="M75" s="116"/>
      <c r="N75" s="116"/>
      <c r="O75" s="116"/>
      <c r="P75" s="116"/>
      <c r="Q75" s="116"/>
      <c r="R75" s="116"/>
      <c r="S75" s="116"/>
      <c r="T75" s="116"/>
      <c r="U75" s="116"/>
      <c r="V75" s="116"/>
      <c r="W75" s="116"/>
      <c r="X75" s="116"/>
      <c r="Y75" s="116"/>
      <c r="Z75" s="116"/>
      <c r="AA75" s="116"/>
      <c r="AB75" s="116"/>
      <c r="AC75" s="116"/>
      <c r="AD75" s="116"/>
      <c r="AE75" s="116"/>
    </row>
  </sheetData>
  <sheetProtection algorithmName="SHA-512" hashValue="LqC/AnYWyBuf13CUIFGNrvcsZYkI97YmoRmXOutY9v3wDeM091eKGQUh9CuPMp6+/Nkp3sGwtzEJtrO1G8Hnpg==" saltValue="Al96LHngmuGjCzHD+yoXGw==" spinCount="100000" sheet="1" objects="1" scenarios="1"/>
  <mergeCells count="4">
    <mergeCell ref="I9:I10"/>
    <mergeCell ref="E9:E10"/>
    <mergeCell ref="G9:H9"/>
    <mergeCell ref="F9:F10"/>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F6F01-5EE0-49DE-98BE-39FD75C3770E}">
  <sheetPr>
    <tabColor rgb="FFFFF8CA"/>
  </sheetPr>
  <dimension ref="B2:F20"/>
  <sheetViews>
    <sheetView showGridLines="0" zoomScale="90" zoomScaleNormal="90" workbookViewId="0">
      <selection activeCell="E38" sqref="E38"/>
    </sheetView>
  </sheetViews>
  <sheetFormatPr defaultRowHeight="14.25"/>
  <cols>
    <col min="2" max="2" width="27.625" customWidth="1"/>
  </cols>
  <sheetData>
    <row r="2" spans="2:6" ht="35.25">
      <c r="B2" s="101" t="s">
        <v>64</v>
      </c>
      <c r="C2" s="106"/>
      <c r="D2" s="106"/>
      <c r="E2" s="106"/>
      <c r="F2" s="106"/>
    </row>
    <row r="3" spans="2:6" ht="42.95" customHeight="1">
      <c r="B3" s="322" t="s">
        <v>114</v>
      </c>
      <c r="C3" s="322"/>
      <c r="D3" s="322"/>
      <c r="E3" s="322"/>
      <c r="F3" s="322"/>
    </row>
    <row r="4" spans="2:6">
      <c r="B4" s="54"/>
      <c r="C4" s="54"/>
      <c r="D4" s="54"/>
      <c r="E4" s="54"/>
      <c r="F4" s="54"/>
    </row>
    <row r="5" spans="2:6" ht="15" thickBot="1">
      <c r="B5" s="54"/>
      <c r="C5" s="54"/>
      <c r="D5" s="54"/>
      <c r="E5" s="54"/>
      <c r="F5" s="54"/>
    </row>
    <row r="6" spans="2:6">
      <c r="B6" s="7" t="s">
        <v>10</v>
      </c>
      <c r="C6" s="337" t="str">
        <f>IF(Summary!C5="","",Summary!C5)</f>
        <v/>
      </c>
      <c r="D6" s="337"/>
      <c r="E6" s="338"/>
    </row>
    <row r="7" spans="2:6">
      <c r="B7" s="8" t="s">
        <v>97</v>
      </c>
      <c r="C7" s="339" t="str">
        <f>IF(Summary!C6="","",Summary!C6)</f>
        <v/>
      </c>
      <c r="D7" s="340"/>
      <c r="E7" s="341"/>
    </row>
    <row r="8" spans="2:6">
      <c r="B8" s="8" t="s">
        <v>98</v>
      </c>
      <c r="C8" s="339" t="str">
        <f>IF(Summary!C7="","",Summary!C7)</f>
        <v/>
      </c>
      <c r="D8" s="340"/>
      <c r="E8" s="341"/>
    </row>
    <row r="9" spans="2:6" hidden="1">
      <c r="B9" s="8" t="s">
        <v>11</v>
      </c>
      <c r="C9" s="342"/>
      <c r="D9" s="342"/>
      <c r="E9" s="343"/>
    </row>
    <row r="10" spans="2:6">
      <c r="B10" s="8" t="s">
        <v>113</v>
      </c>
      <c r="C10" s="344"/>
      <c r="D10" s="344"/>
      <c r="E10" s="345"/>
    </row>
    <row r="11" spans="2:6" s="112" customFormat="1">
      <c r="B11" s="8" t="s">
        <v>110</v>
      </c>
      <c r="C11" s="346"/>
      <c r="D11" s="346"/>
      <c r="E11" s="347"/>
    </row>
    <row r="12" spans="2:6">
      <c r="B12" s="8" t="s">
        <v>111</v>
      </c>
      <c r="C12" s="346"/>
      <c r="D12" s="346"/>
      <c r="E12" s="347"/>
    </row>
    <row r="13" spans="2:6" s="112" customFormat="1">
      <c r="B13" s="8" t="s">
        <v>112</v>
      </c>
      <c r="C13" s="348"/>
      <c r="D13" s="348"/>
      <c r="E13" s="349"/>
    </row>
    <row r="14" spans="2:6" hidden="1">
      <c r="B14" s="8" t="s">
        <v>14</v>
      </c>
      <c r="C14" s="325" t="str">
        <f>IF(OR($C$10="",$C$12=""),"",C12*INDEX('Lookup Tables'!$C$5:$E$7,MATCH('Pre Rinse Spray Valves'!$C$10,'Lookup Tables'!$C$5:$C$7,0),MATCH('Pre Rinse Spray Valves'!B14,'Lookup Tables'!$C$4:$E$4,0)))</f>
        <v/>
      </c>
      <c r="D14" s="325"/>
      <c r="E14" s="326"/>
    </row>
    <row r="15" spans="2:6">
      <c r="B15" s="8" t="s">
        <v>15</v>
      </c>
      <c r="C15" s="327" t="str">
        <f>IF(OR($C$10="",$C$11="",$C$12="",$C$13=""),"",IF(C11="Other","",C12*INDEX('Lookup Tables'!$C$5:$E$7,MATCH('Pre Rinse Spray Valves'!$C$10,'Lookup Tables'!$C$5:$C$7,0),MATCH('Pre Rinse Spray Valves'!B15,'Lookup Tables'!$C$4:$E$4,0))))</f>
        <v/>
      </c>
      <c r="D15" s="327"/>
      <c r="E15" s="328"/>
    </row>
    <row r="16" spans="2:6">
      <c r="B16" s="8" t="s">
        <v>16</v>
      </c>
      <c r="C16" s="329" t="str">
        <f>IF(OR($C$10="",$C$11="",$C$12="",$C$13=""),"",IF($C$11="Other","",C12*0))</f>
        <v/>
      </c>
      <c r="D16" s="329"/>
      <c r="E16" s="330"/>
    </row>
    <row r="17" spans="2:5" hidden="1">
      <c r="B17" s="8" t="s">
        <v>69</v>
      </c>
      <c r="C17" s="323" t="str">
        <f>IF(OR($C$10="",$C$12=""),"",C12*INDEX('Lookup Tables'!$C$5:$F$7,MATCH('Pre Rinse Spray Valves'!$C$10,'Lookup Tables'!$C$5:$C$7,0),MATCH('Pre Rinse Spray Valves'!B17,'Lookup Tables'!$C$4:$F$4,0)))</f>
        <v/>
      </c>
      <c r="D17" s="323"/>
      <c r="E17" s="324"/>
    </row>
    <row r="18" spans="2:5" hidden="1">
      <c r="B18" s="8" t="s">
        <v>17</v>
      </c>
      <c r="C18" s="331" t="str">
        <f>IF(OR($C$10="",$C$12=""),"",'Lookup Tables'!$I$5)</f>
        <v/>
      </c>
      <c r="D18" s="331"/>
      <c r="E18" s="332"/>
    </row>
    <row r="19" spans="2:5" hidden="1">
      <c r="B19" s="8" t="s">
        <v>20</v>
      </c>
      <c r="C19" s="333" t="str">
        <f>IF(OR($C$10="",$C$12=""),"",$C$12*'Lookup Tables'!$I$7)</f>
        <v/>
      </c>
      <c r="D19" s="333"/>
      <c r="E19" s="334"/>
    </row>
    <row r="20" spans="2:5" ht="15" hidden="1" thickBot="1">
      <c r="B20" s="9" t="s">
        <v>18</v>
      </c>
      <c r="C20" s="335" t="str">
        <f>IF(OR($C$10="",$C$11="",$C$12="",$C$13=""),"",IF($C$11="Other","",MIN($C$12*'Lookup Tables'!$I$6,C13)))</f>
        <v/>
      </c>
      <c r="D20" s="335"/>
      <c r="E20" s="336"/>
    </row>
  </sheetData>
  <sheetProtection algorithmName="SHA-512" hashValue="5eC883vIBjm69NKXIYcilx+mKW3Yezt7ZmIFdIq0fq+K0z6cOP4wjz8jw4YVM3vMvU7HX0wzbvwBmKuuxvpISg==" saltValue="y89m1SG4WXq8YDC2oeXogQ==" spinCount="100000" sheet="1" objects="1" scenarios="1"/>
  <mergeCells count="16">
    <mergeCell ref="C18:E18"/>
    <mergeCell ref="C19:E19"/>
    <mergeCell ref="C20:E20"/>
    <mergeCell ref="C6:E6"/>
    <mergeCell ref="C7:E7"/>
    <mergeCell ref="C8:E8"/>
    <mergeCell ref="C9:E9"/>
    <mergeCell ref="C10:E10"/>
    <mergeCell ref="C12:E12"/>
    <mergeCell ref="C13:E13"/>
    <mergeCell ref="C11:E11"/>
    <mergeCell ref="B3:F3"/>
    <mergeCell ref="C17:E17"/>
    <mergeCell ref="C14:E14"/>
    <mergeCell ref="C15:E15"/>
    <mergeCell ref="C16:E16"/>
  </mergeCells>
  <dataValidations count="1">
    <dataValidation type="list" allowBlank="1" showInputMessage="1" showErrorMessage="1" sqref="C11:E11" xr:uid="{D2E961BB-1629-46D4-BD38-08B21A22A482}">
      <formula1>"Electric, Other"</formula1>
    </dataValidation>
  </dataValidations>
  <pageMargins left="0.7" right="0.7" top="0.75" bottom="0.75" header="0.3" footer="0.3"/>
  <ignoredErrors>
    <ignoredError sqref="C6:E8"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99EC8FBB-CA8C-4EB4-AEC3-137D6C68318F}">
          <x14:formula1>
            <xm:f>'Lookup Tables'!$C$5:$C$7</xm:f>
          </x14:formula1>
          <xm:sqref>C10:E10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BD86A-BEAB-4B6C-81D1-05291128E34B}">
  <sheetPr>
    <tabColor rgb="FFFFF8CA"/>
  </sheetPr>
  <dimension ref="B2:O23"/>
  <sheetViews>
    <sheetView showGridLines="0" zoomScale="90" zoomScaleNormal="90" workbookViewId="0">
      <selection activeCell="J7" sqref="J7"/>
    </sheetView>
  </sheetViews>
  <sheetFormatPr defaultColWidth="8.625" defaultRowHeight="12"/>
  <cols>
    <col min="1" max="1" width="8.625" style="48"/>
    <col min="2" max="2" width="6.625" style="48" customWidth="1"/>
    <col min="3" max="3" width="19.75" style="48" customWidth="1"/>
    <col min="4" max="4" width="15.875" style="48" customWidth="1"/>
    <col min="5" max="5" width="13.375" style="48" customWidth="1"/>
    <col min="6" max="6" width="11" style="48" customWidth="1"/>
    <col min="7" max="7" width="11.125" style="48" customWidth="1"/>
    <col min="8" max="8" width="15" style="48" customWidth="1"/>
    <col min="9" max="9" width="11.125" style="48" customWidth="1"/>
    <col min="10" max="10" width="12.5" style="48" customWidth="1"/>
    <col min="11" max="11" width="16" style="48" customWidth="1"/>
    <col min="12" max="12" width="11.375" style="48" hidden="1" customWidth="1"/>
    <col min="13" max="13" width="10.25" style="48" customWidth="1"/>
    <col min="14" max="14" width="12.25" style="48" customWidth="1"/>
    <col min="15" max="15" width="9.375" style="48" customWidth="1"/>
    <col min="16" max="16384" width="8.625" style="48"/>
  </cols>
  <sheetData>
    <row r="2" spans="2:15" ht="35.25">
      <c r="C2" s="101" t="s">
        <v>103</v>
      </c>
      <c r="D2" s="105"/>
      <c r="E2" s="105"/>
      <c r="F2" s="105"/>
      <c r="G2" s="105"/>
    </row>
    <row r="3" spans="2:15" ht="42.95" customHeight="1">
      <c r="C3" s="322" t="s">
        <v>114</v>
      </c>
      <c r="D3" s="322"/>
      <c r="E3" s="322"/>
      <c r="F3" s="322"/>
      <c r="G3" s="322"/>
    </row>
    <row r="4" spans="2:15" ht="15" thickBot="1">
      <c r="C4" s="54"/>
      <c r="D4" s="54"/>
      <c r="E4" s="54"/>
      <c r="F4" s="54"/>
    </row>
    <row r="5" spans="2:15" ht="12.75" thickBot="1">
      <c r="C5" s="49" t="s">
        <v>10</v>
      </c>
      <c r="D5" s="355" t="str">
        <f>IF(Summary!C5="","",Summary!C5)</f>
        <v/>
      </c>
      <c r="E5" s="355"/>
      <c r="F5" s="356"/>
      <c r="J5" s="104" t="s">
        <v>19</v>
      </c>
      <c r="K5" s="105"/>
      <c r="L5" s="105"/>
      <c r="M5" s="105"/>
      <c r="N5" s="105"/>
      <c r="O5" s="105"/>
    </row>
    <row r="6" spans="2:15" ht="35.450000000000003" customHeight="1" thickBot="1">
      <c r="C6" s="50" t="s">
        <v>97</v>
      </c>
      <c r="D6" s="357" t="str">
        <f>IF(Summary!C6="","",Summary!C6)</f>
        <v/>
      </c>
      <c r="E6" s="357"/>
      <c r="F6" s="358"/>
      <c r="J6" s="10" t="s">
        <v>16</v>
      </c>
      <c r="K6" s="11" t="s">
        <v>15</v>
      </c>
      <c r="L6" s="12" t="s">
        <v>21</v>
      </c>
    </row>
    <row r="7" spans="2:15" ht="12.75" thickBot="1">
      <c r="C7" s="50" t="s">
        <v>98</v>
      </c>
      <c r="D7" s="357" t="str">
        <f>IF(Summary!C7="","",Summary!C7)</f>
        <v/>
      </c>
      <c r="E7" s="357"/>
      <c r="F7" s="358"/>
      <c r="J7" s="300" t="str">
        <f>IFERROR(IF(SUM(J13:J22)=0,"",SUM(J13:J22)),"")</f>
        <v/>
      </c>
      <c r="K7" s="301" t="str">
        <f>IFERROR(IF(SUM(K13:K22)=0,"",SUM(K13:K22)),"")</f>
        <v/>
      </c>
      <c r="L7" s="107" t="str">
        <f>IFERROR(IF(SUM(L13:L22)=0,"",SUM(L13:L22)),"")</f>
        <v/>
      </c>
    </row>
    <row r="8" spans="2:15" ht="12.75" hidden="1" thickBot="1">
      <c r="C8" s="51" t="s">
        <v>11</v>
      </c>
      <c r="D8" s="359"/>
      <c r="E8" s="359"/>
      <c r="F8" s="360"/>
    </row>
    <row r="9" spans="2:15">
      <c r="C9" s="52"/>
      <c r="D9" s="353"/>
      <c r="E9" s="353"/>
      <c r="F9" s="353"/>
    </row>
    <row r="10" spans="2:15" ht="12.75" thickBot="1">
      <c r="C10" s="53"/>
      <c r="D10" s="354"/>
      <c r="E10" s="354"/>
      <c r="F10" s="354"/>
    </row>
    <row r="11" spans="2:15" ht="15" customHeight="1">
      <c r="B11" s="350" t="s">
        <v>212</v>
      </c>
      <c r="C11" s="351"/>
      <c r="D11" s="351"/>
      <c r="E11" s="351"/>
      <c r="F11" s="351"/>
      <c r="G11" s="351"/>
      <c r="H11" s="351"/>
      <c r="I11" s="351"/>
      <c r="J11" s="351"/>
      <c r="K11" s="351"/>
      <c r="L11" s="352"/>
    </row>
    <row r="12" spans="2:15" ht="35.1" customHeight="1">
      <c r="B12" s="269" t="s">
        <v>22</v>
      </c>
      <c r="C12" s="267" t="s">
        <v>9</v>
      </c>
      <c r="D12" s="267" t="s">
        <v>12</v>
      </c>
      <c r="E12" s="267" t="s">
        <v>23</v>
      </c>
      <c r="F12" s="267" t="s">
        <v>24</v>
      </c>
      <c r="G12" s="267" t="s">
        <v>25</v>
      </c>
      <c r="H12" s="267" t="s">
        <v>222</v>
      </c>
      <c r="I12" s="267" t="s">
        <v>89</v>
      </c>
      <c r="J12" s="267" t="s">
        <v>16</v>
      </c>
      <c r="K12" s="267" t="s">
        <v>15</v>
      </c>
      <c r="L12" s="270" t="s">
        <v>21</v>
      </c>
    </row>
    <row r="13" spans="2:15">
      <c r="B13" s="102">
        <v>1</v>
      </c>
      <c r="C13" s="207"/>
      <c r="D13" s="201"/>
      <c r="E13" s="201"/>
      <c r="F13" s="202"/>
      <c r="G13" s="202"/>
      <c r="H13" s="263"/>
      <c r="I13" s="158"/>
      <c r="J13" s="203" t="str">
        <f>IFERROR('Lookup Tables'!I35,"")</f>
        <v/>
      </c>
      <c r="K13" s="200" t="str">
        <f>IFERROR('Lookup Tables'!Q35,"")</f>
        <v/>
      </c>
      <c r="L13" s="110">
        <f>IFERROR('Lookup Tables'!R35,"")</f>
        <v>0</v>
      </c>
    </row>
    <row r="14" spans="2:15">
      <c r="B14" s="102">
        <v>2</v>
      </c>
      <c r="C14" s="207"/>
      <c r="D14" s="201"/>
      <c r="E14" s="201"/>
      <c r="F14" s="202"/>
      <c r="G14" s="202"/>
      <c r="H14" s="263"/>
      <c r="I14" s="158"/>
      <c r="J14" s="203" t="str">
        <f>IFERROR('Lookup Tables'!I36,"")</f>
        <v/>
      </c>
      <c r="K14" s="200" t="str">
        <f>IFERROR('Lookup Tables'!Q36,"")</f>
        <v/>
      </c>
      <c r="L14" s="110">
        <f>IFERROR('Lookup Tables'!R36,"")</f>
        <v>0</v>
      </c>
    </row>
    <row r="15" spans="2:15">
      <c r="B15" s="102">
        <v>3</v>
      </c>
      <c r="C15" s="207"/>
      <c r="D15" s="201"/>
      <c r="E15" s="201"/>
      <c r="F15" s="202"/>
      <c r="G15" s="202"/>
      <c r="H15" s="263"/>
      <c r="I15" s="158"/>
      <c r="J15" s="203" t="str">
        <f>IFERROR('Lookup Tables'!I37,"")</f>
        <v/>
      </c>
      <c r="K15" s="200" t="str">
        <f>IFERROR('Lookup Tables'!Q37,"")</f>
        <v/>
      </c>
      <c r="L15" s="110">
        <f>IFERROR('Lookup Tables'!R37,"")</f>
        <v>0</v>
      </c>
    </row>
    <row r="16" spans="2:15">
      <c r="B16" s="102">
        <v>4</v>
      </c>
      <c r="C16" s="207"/>
      <c r="D16" s="201"/>
      <c r="E16" s="201"/>
      <c r="F16" s="202"/>
      <c r="G16" s="202"/>
      <c r="H16" s="263"/>
      <c r="I16" s="158"/>
      <c r="J16" s="203" t="str">
        <f>IFERROR('Lookup Tables'!I38,"")</f>
        <v/>
      </c>
      <c r="K16" s="200" t="str">
        <f>IFERROR('Lookup Tables'!Q38,"")</f>
        <v/>
      </c>
      <c r="L16" s="110">
        <f>IFERROR('Lookup Tables'!R38,"")</f>
        <v>0</v>
      </c>
    </row>
    <row r="17" spans="2:12">
      <c r="B17" s="102">
        <v>5</v>
      </c>
      <c r="C17" s="207"/>
      <c r="D17" s="201"/>
      <c r="E17" s="201"/>
      <c r="F17" s="202"/>
      <c r="G17" s="202"/>
      <c r="H17" s="263"/>
      <c r="I17" s="158"/>
      <c r="J17" s="203" t="str">
        <f>IFERROR('Lookup Tables'!I39,"")</f>
        <v/>
      </c>
      <c r="K17" s="200" t="str">
        <f>IFERROR('Lookup Tables'!Q39,"")</f>
        <v/>
      </c>
      <c r="L17" s="110">
        <f>IFERROR('Lookup Tables'!R39,"")</f>
        <v>0</v>
      </c>
    </row>
    <row r="18" spans="2:12">
      <c r="B18" s="102">
        <v>6</v>
      </c>
      <c r="C18" s="207"/>
      <c r="D18" s="201"/>
      <c r="E18" s="201"/>
      <c r="F18" s="202"/>
      <c r="G18" s="202"/>
      <c r="H18" s="263"/>
      <c r="I18" s="158"/>
      <c r="J18" s="203" t="str">
        <f>IFERROR('Lookup Tables'!I40,"")</f>
        <v/>
      </c>
      <c r="K18" s="200" t="str">
        <f>IFERROR('Lookup Tables'!Q40,"")</f>
        <v/>
      </c>
      <c r="L18" s="110">
        <f>IFERROR('Lookup Tables'!R40,"")</f>
        <v>0</v>
      </c>
    </row>
    <row r="19" spans="2:12">
      <c r="B19" s="102">
        <v>7</v>
      </c>
      <c r="C19" s="207"/>
      <c r="D19" s="201"/>
      <c r="E19" s="201"/>
      <c r="F19" s="202"/>
      <c r="G19" s="202"/>
      <c r="H19" s="263"/>
      <c r="I19" s="158"/>
      <c r="J19" s="203" t="str">
        <f>IFERROR('Lookup Tables'!I41,"")</f>
        <v/>
      </c>
      <c r="K19" s="200" t="str">
        <f>IFERROR('Lookup Tables'!Q41,"")</f>
        <v/>
      </c>
      <c r="L19" s="110">
        <f>IFERROR('Lookup Tables'!R41,"")</f>
        <v>0</v>
      </c>
    </row>
    <row r="20" spans="2:12">
      <c r="B20" s="102">
        <v>8</v>
      </c>
      <c r="C20" s="207"/>
      <c r="D20" s="201"/>
      <c r="E20" s="201"/>
      <c r="F20" s="202"/>
      <c r="G20" s="202"/>
      <c r="H20" s="263"/>
      <c r="I20" s="158"/>
      <c r="J20" s="203" t="str">
        <f>IFERROR('Lookup Tables'!I42,"")</f>
        <v/>
      </c>
      <c r="K20" s="200" t="str">
        <f>IFERROR('Lookup Tables'!Q42,"")</f>
        <v/>
      </c>
      <c r="L20" s="110">
        <f>IFERROR('Lookup Tables'!R42,"")</f>
        <v>0</v>
      </c>
    </row>
    <row r="21" spans="2:12">
      <c r="B21" s="102">
        <v>9</v>
      </c>
      <c r="C21" s="207"/>
      <c r="D21" s="201"/>
      <c r="E21" s="201"/>
      <c r="F21" s="202"/>
      <c r="G21" s="202"/>
      <c r="H21" s="263"/>
      <c r="I21" s="158"/>
      <c r="J21" s="203" t="str">
        <f>IFERROR('Lookup Tables'!I43,"")</f>
        <v/>
      </c>
      <c r="K21" s="200" t="str">
        <f>IFERROR('Lookup Tables'!Q43,"")</f>
        <v/>
      </c>
      <c r="L21" s="110">
        <f>IFERROR('Lookup Tables'!R43,"")</f>
        <v>0</v>
      </c>
    </row>
    <row r="22" spans="2:12" ht="12.75" thickBot="1">
      <c r="B22" s="103">
        <v>10</v>
      </c>
      <c r="C22" s="216"/>
      <c r="D22" s="13"/>
      <c r="E22" s="13"/>
      <c r="F22" s="14"/>
      <c r="G22" s="14"/>
      <c r="H22" s="264"/>
      <c r="I22" s="159"/>
      <c r="J22" s="108" t="str">
        <f>IFERROR('Lookup Tables'!I44,"")</f>
        <v/>
      </c>
      <c r="K22" s="109" t="str">
        <f>IFERROR('Lookup Tables'!Q44,"")</f>
        <v/>
      </c>
      <c r="L22" s="111">
        <f>IFERROR('Lookup Tables'!R44,"")</f>
        <v>0</v>
      </c>
    </row>
    <row r="23" spans="2:12" ht="13.5" customHeight="1"/>
  </sheetData>
  <sheetProtection algorithmName="SHA-512" hashValue="PZE37cTOZ7mrF57gsNWVI42zHSEivpdSxoORvIRy1lBdJULG2GMPm33VEyA4lunxrWA7ZKiaFDjwXZKH9w0nvw==" saltValue="/0zyChtapZX5t0g+oOB/zA==" spinCount="100000" sheet="1" objects="1" scenarios="1"/>
  <mergeCells count="8">
    <mergeCell ref="B11:L11"/>
    <mergeCell ref="D9:F9"/>
    <mergeCell ref="D10:F10"/>
    <mergeCell ref="C3:G3"/>
    <mergeCell ref="D5:F5"/>
    <mergeCell ref="D6:F6"/>
    <mergeCell ref="D7:F7"/>
    <mergeCell ref="D8:F8"/>
  </mergeCells>
  <dataValidations count="1">
    <dataValidation type="list" allowBlank="1" showInputMessage="1" showErrorMessage="1" sqref="D9:F9" xr:uid="{B0464C2D-B5CA-4B34-B304-FA557318FE46}">
      <formula1>$J$15:$J$16</formula1>
    </dataValidation>
  </dataValidations>
  <pageMargins left="0.7" right="0.7" top="0.75" bottom="0.75" header="0.3" footer="0.3"/>
  <pageSetup orientation="portrait" horizontalDpi="90" verticalDpi="90" r:id="rId1"/>
  <ignoredErrors>
    <ignoredError sqref="D5:F7" unlockedFormula="1"/>
  </ignoredErrors>
  <extLst>
    <ext xmlns:x14="http://schemas.microsoft.com/office/spreadsheetml/2009/9/main" uri="{CCE6A557-97BC-4b89-ADB6-D9C93CAAB3DF}">
      <x14:dataValidations xmlns:xm="http://schemas.microsoft.com/office/excel/2006/main" count="5">
        <x14:dataValidation type="list" allowBlank="1" showInputMessage="1" showErrorMessage="1" xr:uid="{43484605-2EA6-4335-B31B-462EE178050D}">
          <x14:formula1>
            <xm:f>'Lookup Tables'!$C$13:$C$14</xm:f>
          </x14:formula1>
          <xm:sqref>E13:E22</xm:sqref>
        </x14:dataValidation>
        <x14:dataValidation type="list" allowBlank="1" showInputMessage="1" showErrorMessage="1" xr:uid="{0C38C72C-0490-498A-A5D4-B4E32FE093CD}">
          <x14:formula1>
            <xm:f>'Lookup Tables'!$G$14:$G$15</xm:f>
          </x14:formula1>
          <xm:sqref>F13:F22</xm:sqref>
        </x14:dataValidation>
        <x14:dataValidation type="list" allowBlank="1" showInputMessage="1" showErrorMessage="1" xr:uid="{6B23B997-8CB7-4826-A62E-5FD46205221C}">
          <x14:formula1>
            <xm:f>'Lookup Tables'!$G$22:$G$23</xm:f>
          </x14:formula1>
          <xm:sqref>G13:G22</xm:sqref>
        </x14:dataValidation>
        <x14:dataValidation type="list" allowBlank="1" showInputMessage="1" showErrorMessage="1" xr:uid="{BFAF029C-B028-4722-B2FA-307543ACAB24}">
          <x14:formula1>
            <xm:f>'Lookup Tables'!$G$18:$G$19</xm:f>
          </x14:formula1>
          <xm:sqref>D13:D22</xm:sqref>
        </x14:dataValidation>
        <x14:dataValidation type="list" allowBlank="1" showInputMessage="1" showErrorMessage="1" xr:uid="{5AC9B2D5-EAAD-43C4-B41C-D143DC60E528}">
          <x14:formula1>
            <xm:f>'Lookup Tables'!$L$13:$L$14</xm:f>
          </x14:formula1>
          <xm:sqref>D10:F10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96357-CA3E-4DE6-A3EC-E78E5DFAB7A2}">
  <sheetPr>
    <tabColor rgb="FFFFF8CA"/>
  </sheetPr>
  <dimension ref="B2:O22"/>
  <sheetViews>
    <sheetView zoomScale="90" zoomScaleNormal="90" workbookViewId="0">
      <selection activeCell="O40" sqref="O40"/>
    </sheetView>
  </sheetViews>
  <sheetFormatPr defaultColWidth="8.625" defaultRowHeight="12"/>
  <cols>
    <col min="1" max="1" width="7.75" style="272" customWidth="1"/>
    <col min="2" max="2" width="6.625" style="272" customWidth="1"/>
    <col min="3" max="3" width="19.75" style="272" customWidth="1"/>
    <col min="4" max="4" width="15.875" style="272" customWidth="1"/>
    <col min="5" max="5" width="13.375" style="272" customWidth="1"/>
    <col min="6" max="6" width="11" style="272" customWidth="1"/>
    <col min="7" max="7" width="11.125" style="272" customWidth="1"/>
    <col min="8" max="8" width="15" style="272" customWidth="1"/>
    <col min="9" max="9" width="11.125" style="272" customWidth="1"/>
    <col min="10" max="10" width="12.5" style="272" customWidth="1"/>
    <col min="11" max="11" width="16" style="272" customWidth="1"/>
    <col min="12" max="12" width="11.375" style="272" hidden="1" customWidth="1"/>
    <col min="13" max="13" width="10.25" style="272" customWidth="1"/>
    <col min="14" max="14" width="12.25" style="272" customWidth="1"/>
    <col min="15" max="15" width="9.375" style="272" customWidth="1"/>
    <col min="16" max="16384" width="8.625" style="272"/>
  </cols>
  <sheetData>
    <row r="2" spans="2:15" ht="35.25">
      <c r="C2" s="273" t="s">
        <v>251</v>
      </c>
      <c r="D2" s="274"/>
      <c r="E2" s="274"/>
      <c r="F2" s="274"/>
      <c r="G2" s="274"/>
    </row>
    <row r="3" spans="2:15" ht="42.95" customHeight="1">
      <c r="C3" s="322" t="s">
        <v>114</v>
      </c>
      <c r="D3" s="322"/>
      <c r="E3" s="322"/>
      <c r="F3" s="322"/>
      <c r="G3" s="322"/>
    </row>
    <row r="4" spans="2:15" ht="15" thickBot="1">
      <c r="C4" s="199"/>
      <c r="D4" s="199"/>
      <c r="E4" s="199"/>
      <c r="F4" s="199"/>
    </row>
    <row r="5" spans="2:15" ht="12.75" thickBot="1">
      <c r="C5" s="49" t="s">
        <v>10</v>
      </c>
      <c r="D5" s="355" t="str">
        <f>IF(Summary!C5="","",Summary!C5)</f>
        <v/>
      </c>
      <c r="E5" s="355"/>
      <c r="F5" s="356"/>
      <c r="J5" s="277" t="s">
        <v>19</v>
      </c>
      <c r="K5" s="274"/>
      <c r="L5" s="274"/>
      <c r="M5" s="274"/>
      <c r="N5" s="274"/>
      <c r="O5" s="274"/>
    </row>
    <row r="6" spans="2:15" ht="35.450000000000003" customHeight="1" thickBot="1">
      <c r="C6" s="50" t="s">
        <v>97</v>
      </c>
      <c r="D6" s="357" t="str">
        <f>IF(Summary!C6="","",Summary!C6)</f>
        <v/>
      </c>
      <c r="E6" s="357"/>
      <c r="F6" s="358"/>
      <c r="J6" s="10" t="s">
        <v>16</v>
      </c>
      <c r="K6" s="12" t="s">
        <v>15</v>
      </c>
      <c r="L6" s="278" t="s">
        <v>21</v>
      </c>
    </row>
    <row r="7" spans="2:15" ht="12.75" thickBot="1">
      <c r="C7" s="50" t="s">
        <v>98</v>
      </c>
      <c r="D7" s="357" t="str">
        <f>IF(Summary!C7="","",Summary!C7)</f>
        <v/>
      </c>
      <c r="E7" s="357"/>
      <c r="F7" s="358"/>
      <c r="J7" s="300" t="str">
        <f>IFERROR(SUM('Lookup Tables'!N62:N71),"")</f>
        <v/>
      </c>
      <c r="K7" s="302" t="str">
        <f>IFERROR(SUM('Lookup Tables'!M62:M71),"")</f>
        <v/>
      </c>
      <c r="L7" s="279">
        <f>SUM(L13:L22)</f>
        <v>0</v>
      </c>
    </row>
    <row r="8" spans="2:15" ht="12.75" hidden="1" thickBot="1">
      <c r="B8" s="48"/>
      <c r="C8" s="51" t="s">
        <v>11</v>
      </c>
      <c r="D8" s="359"/>
      <c r="E8" s="359"/>
      <c r="F8" s="360"/>
      <c r="G8" s="48"/>
      <c r="H8" s="48"/>
      <c r="I8" s="48"/>
      <c r="J8" s="48"/>
      <c r="K8" s="48"/>
      <c r="L8" s="48"/>
    </row>
    <row r="9" spans="2:15">
      <c r="C9" s="275"/>
      <c r="D9" s="362"/>
      <c r="E9" s="362"/>
      <c r="F9" s="362"/>
    </row>
    <row r="10" spans="2:15" ht="12.75" thickBot="1">
      <c r="C10" s="276"/>
      <c r="D10" s="361"/>
      <c r="E10" s="361"/>
      <c r="F10" s="361"/>
    </row>
    <row r="11" spans="2:15" ht="14.45" customHeight="1">
      <c r="B11" s="350" t="s">
        <v>189</v>
      </c>
      <c r="C11" s="351"/>
      <c r="D11" s="351"/>
      <c r="E11" s="351"/>
      <c r="F11" s="351"/>
      <c r="G11" s="351"/>
      <c r="H11" s="351"/>
      <c r="I11" s="351"/>
      <c r="J11" s="351"/>
      <c r="K11" s="351"/>
      <c r="L11" s="352"/>
    </row>
    <row r="12" spans="2:15" ht="48">
      <c r="B12" s="269" t="s">
        <v>22</v>
      </c>
      <c r="C12" s="268" t="s">
        <v>9</v>
      </c>
      <c r="D12" s="267" t="s">
        <v>23</v>
      </c>
      <c r="E12" s="267" t="s">
        <v>24</v>
      </c>
      <c r="F12" s="267" t="s">
        <v>25</v>
      </c>
      <c r="G12" s="267" t="s">
        <v>222</v>
      </c>
      <c r="H12" s="267" t="s">
        <v>190</v>
      </c>
      <c r="I12" s="267" t="s">
        <v>89</v>
      </c>
      <c r="J12" s="267" t="s">
        <v>16</v>
      </c>
      <c r="K12" s="267" t="s">
        <v>15</v>
      </c>
      <c r="L12" s="270" t="s">
        <v>21</v>
      </c>
    </row>
    <row r="13" spans="2:15">
      <c r="B13" s="102">
        <v>1</v>
      </c>
      <c r="C13" s="261"/>
      <c r="D13" s="201"/>
      <c r="E13" s="202"/>
      <c r="F13" s="202"/>
      <c r="G13" s="263"/>
      <c r="H13" s="202"/>
      <c r="I13" s="158"/>
      <c r="J13" s="203" t="str">
        <f>IFERROR('Lookup Tables'!N62,"")</f>
        <v/>
      </c>
      <c r="K13" s="200" t="str">
        <f>IFERROR('Lookup Tables'!M62,"")</f>
        <v/>
      </c>
      <c r="L13" s="110">
        <f>IFERROR('Lookup Tables'!Q62,"")</f>
        <v>0</v>
      </c>
    </row>
    <row r="14" spans="2:15">
      <c r="B14" s="102">
        <v>2</v>
      </c>
      <c r="C14" s="261"/>
      <c r="D14" s="201"/>
      <c r="E14" s="202"/>
      <c r="F14" s="202"/>
      <c r="G14" s="263"/>
      <c r="H14" s="202"/>
      <c r="I14" s="158"/>
      <c r="J14" s="203" t="str">
        <f>IFERROR('Lookup Tables'!N63,"")</f>
        <v/>
      </c>
      <c r="K14" s="200" t="str">
        <f>IFERROR('Lookup Tables'!M63,"")</f>
        <v/>
      </c>
      <c r="L14" s="110">
        <f>IFERROR('Lookup Tables'!Q63,"")</f>
        <v>0</v>
      </c>
    </row>
    <row r="15" spans="2:15">
      <c r="B15" s="102">
        <v>3</v>
      </c>
      <c r="C15" s="261"/>
      <c r="D15" s="201"/>
      <c r="E15" s="202"/>
      <c r="F15" s="202"/>
      <c r="G15" s="263"/>
      <c r="H15" s="202"/>
      <c r="I15" s="158"/>
      <c r="J15" s="203" t="str">
        <f>IFERROR('Lookup Tables'!N64,"")</f>
        <v/>
      </c>
      <c r="K15" s="200" t="str">
        <f>IFERROR('Lookup Tables'!M64,"")</f>
        <v/>
      </c>
      <c r="L15" s="110">
        <f>IFERROR('Lookup Tables'!Q64,"")</f>
        <v>0</v>
      </c>
    </row>
    <row r="16" spans="2:15">
      <c r="B16" s="102">
        <v>4</v>
      </c>
      <c r="C16" s="261"/>
      <c r="D16" s="201"/>
      <c r="E16" s="202"/>
      <c r="F16" s="202"/>
      <c r="G16" s="263"/>
      <c r="H16" s="202"/>
      <c r="I16" s="158"/>
      <c r="J16" s="203" t="str">
        <f>IFERROR('Lookup Tables'!N65,"")</f>
        <v/>
      </c>
      <c r="K16" s="200" t="str">
        <f>IFERROR('Lookup Tables'!M65,"")</f>
        <v/>
      </c>
      <c r="L16" s="110">
        <f>IFERROR('Lookup Tables'!Q65,"")</f>
        <v>0</v>
      </c>
    </row>
    <row r="17" spans="2:12">
      <c r="B17" s="102">
        <v>5</v>
      </c>
      <c r="C17" s="261"/>
      <c r="D17" s="201"/>
      <c r="E17" s="202"/>
      <c r="F17" s="202"/>
      <c r="G17" s="263"/>
      <c r="H17" s="202"/>
      <c r="I17" s="158"/>
      <c r="J17" s="203" t="str">
        <f>IFERROR('Lookup Tables'!N66,"")</f>
        <v/>
      </c>
      <c r="K17" s="200" t="str">
        <f>IFERROR('Lookup Tables'!M66,"")</f>
        <v/>
      </c>
      <c r="L17" s="110">
        <f>IFERROR('Lookup Tables'!Q66,"")</f>
        <v>0</v>
      </c>
    </row>
    <row r="18" spans="2:12">
      <c r="B18" s="102">
        <v>6</v>
      </c>
      <c r="C18" s="261"/>
      <c r="D18" s="201"/>
      <c r="E18" s="202"/>
      <c r="F18" s="202"/>
      <c r="G18" s="263"/>
      <c r="H18" s="202"/>
      <c r="I18" s="158"/>
      <c r="J18" s="203" t="str">
        <f>IFERROR('Lookup Tables'!N67,"")</f>
        <v/>
      </c>
      <c r="K18" s="200" t="str">
        <f>IFERROR('Lookup Tables'!M67,"")</f>
        <v/>
      </c>
      <c r="L18" s="110">
        <f>IFERROR('Lookup Tables'!Q67,"")</f>
        <v>0</v>
      </c>
    </row>
    <row r="19" spans="2:12">
      <c r="B19" s="102">
        <v>7</v>
      </c>
      <c r="C19" s="261"/>
      <c r="D19" s="201"/>
      <c r="E19" s="202"/>
      <c r="F19" s="202"/>
      <c r="G19" s="263"/>
      <c r="H19" s="202"/>
      <c r="I19" s="158"/>
      <c r="J19" s="203" t="str">
        <f>IFERROR('Lookup Tables'!N68,"")</f>
        <v/>
      </c>
      <c r="K19" s="200" t="str">
        <f>IFERROR('Lookup Tables'!M68,"")</f>
        <v/>
      </c>
      <c r="L19" s="110">
        <f>IFERROR('Lookup Tables'!Q68,"")</f>
        <v>0</v>
      </c>
    </row>
    <row r="20" spans="2:12">
      <c r="B20" s="102">
        <v>8</v>
      </c>
      <c r="C20" s="261"/>
      <c r="D20" s="201"/>
      <c r="E20" s="202"/>
      <c r="F20" s="202"/>
      <c r="G20" s="263"/>
      <c r="H20" s="202"/>
      <c r="I20" s="158"/>
      <c r="J20" s="203" t="str">
        <f>IFERROR('Lookup Tables'!N69,"")</f>
        <v/>
      </c>
      <c r="K20" s="200" t="str">
        <f>IFERROR('Lookup Tables'!M69,"")</f>
        <v/>
      </c>
      <c r="L20" s="110">
        <f>IFERROR('Lookup Tables'!Q69,"")</f>
        <v>0</v>
      </c>
    </row>
    <row r="21" spans="2:12">
      <c r="B21" s="102">
        <v>9</v>
      </c>
      <c r="C21" s="261"/>
      <c r="D21" s="201"/>
      <c r="E21" s="202"/>
      <c r="F21" s="202"/>
      <c r="G21" s="263"/>
      <c r="H21" s="202"/>
      <c r="I21" s="158"/>
      <c r="J21" s="203" t="str">
        <f>IFERROR('Lookup Tables'!N70,"")</f>
        <v/>
      </c>
      <c r="K21" s="200" t="str">
        <f>IFERROR('Lookup Tables'!M70,"")</f>
        <v/>
      </c>
      <c r="L21" s="110">
        <f>IFERROR('Lookup Tables'!Q70,"")</f>
        <v>0</v>
      </c>
    </row>
    <row r="22" spans="2:12" ht="12.75" thickBot="1">
      <c r="B22" s="103">
        <v>10</v>
      </c>
      <c r="C22" s="262"/>
      <c r="D22" s="13"/>
      <c r="E22" s="14"/>
      <c r="F22" s="14"/>
      <c r="G22" s="264"/>
      <c r="H22" s="14"/>
      <c r="I22" s="159"/>
      <c r="J22" s="108" t="str">
        <f>IFERROR('Lookup Tables'!N71,"")</f>
        <v/>
      </c>
      <c r="K22" s="109" t="str">
        <f>IFERROR('Lookup Tables'!M71,"")</f>
        <v/>
      </c>
      <c r="L22" s="111">
        <f>IFERROR('Lookup Tables'!Q71,"")</f>
        <v>0</v>
      </c>
    </row>
  </sheetData>
  <sheetProtection algorithmName="SHA-512" hashValue="Vo7bZVDmc92HtX43cqc6uSBhbf2yUdW1ZCUX+MGswwGjhX54oQzWkUSQsqlFa//1I6bCpXsl5L9w2IM6B/6ZTw==" saltValue="0x3rg0Ym814zDgo0mFhqIg==" spinCount="100000" sheet="1" objects="1" scenarios="1"/>
  <mergeCells count="8">
    <mergeCell ref="D10:F10"/>
    <mergeCell ref="B11:L11"/>
    <mergeCell ref="C3:G3"/>
    <mergeCell ref="D5:F5"/>
    <mergeCell ref="D6:F6"/>
    <mergeCell ref="D7:F7"/>
    <mergeCell ref="D8:F8"/>
    <mergeCell ref="D9:F9"/>
  </mergeCells>
  <dataValidations count="1">
    <dataValidation type="list" allowBlank="1" showInputMessage="1" showErrorMessage="1" sqref="D9:F9" xr:uid="{90BE6DB9-07AD-458A-ABF3-A61418D8DBF5}">
      <formula1>#REF!</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9DC08739-7B54-47AD-BFD1-4FECA412EEC2}">
          <x14:formula1>
            <xm:f>'Lookup Tables'!$K$51:$K$53</xm:f>
          </x14:formula1>
          <xm:sqref>H13:H22</xm:sqref>
        </x14:dataValidation>
        <x14:dataValidation type="list" allowBlank="1" showInputMessage="1" showErrorMessage="1" xr:uid="{6938EA04-FA72-4B94-ADBA-88C7813AB4C8}">
          <x14:formula1>
            <xm:f>'Lookup Tables'!$G$50:$G$52</xm:f>
          </x14:formula1>
          <xm:sqref>E13:E22</xm:sqref>
        </x14:dataValidation>
        <x14:dataValidation type="list" allowBlank="1" showInputMessage="1" showErrorMessage="1" xr:uid="{94B77130-AFA3-4434-9A6A-41335DDC4038}">
          <x14:formula1>
            <xm:f>'Lookup Tables'!$C$50:$C$51</xm:f>
          </x14:formula1>
          <xm:sqref>D13:D22</xm:sqref>
        </x14:dataValidation>
        <x14:dataValidation type="list" allowBlank="1" showInputMessage="1" showErrorMessage="1" xr:uid="{FE47594B-98E7-44CB-A3A2-CF3401C92AE1}">
          <x14:formula1>
            <xm:f>'Lookup Tables'!$L$13:$L$14</xm:f>
          </x14:formula1>
          <xm:sqref>D10:F10</xm:sqref>
        </x14:dataValidation>
        <x14:dataValidation type="list" allowBlank="1" showInputMessage="1" showErrorMessage="1" xr:uid="{96C8D6B3-A277-49C3-8CF1-EEB216917DD5}">
          <x14:formula1>
            <xm:f>'Lookup Tables'!$G$55:$G$57</xm:f>
          </x14:formula1>
          <xm:sqref>F13:F22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DD6F3-C653-426C-8C1C-9335A16BC400}">
  <sheetPr>
    <tabColor rgb="FFFFF8CA"/>
  </sheetPr>
  <dimension ref="B2:K24"/>
  <sheetViews>
    <sheetView showGridLines="0" zoomScale="90" zoomScaleNormal="90" workbookViewId="0">
      <selection activeCell="E24" sqref="E24"/>
    </sheetView>
  </sheetViews>
  <sheetFormatPr defaultRowHeight="14.25"/>
  <cols>
    <col min="2" max="2" width="14.375" customWidth="1"/>
    <col min="3" max="3" width="33.25" customWidth="1"/>
    <col min="4" max="4" width="11.5" customWidth="1"/>
    <col min="5" max="5" width="12.875" customWidth="1"/>
    <col min="6" max="6" width="12.625" customWidth="1"/>
    <col min="7" max="7" width="9.125" customWidth="1"/>
    <col min="8" max="8" width="7.875" hidden="1" customWidth="1"/>
  </cols>
  <sheetData>
    <row r="2" spans="2:11" ht="35.25">
      <c r="B2" s="101" t="s">
        <v>65</v>
      </c>
    </row>
    <row r="3" spans="2:11" ht="14.1" customHeight="1">
      <c r="B3" s="322" t="s">
        <v>114</v>
      </c>
      <c r="C3" s="322"/>
      <c r="D3" s="322"/>
      <c r="E3" s="322"/>
      <c r="F3" s="322"/>
    </row>
    <row r="4" spans="2:11">
      <c r="B4" s="322"/>
      <c r="C4" s="322"/>
      <c r="D4" s="322"/>
      <c r="E4" s="322"/>
      <c r="F4" s="322"/>
    </row>
    <row r="5" spans="2:11">
      <c r="B5" s="54"/>
      <c r="C5" s="54"/>
      <c r="D5" s="54"/>
      <c r="E5" s="54"/>
      <c r="F5" s="54"/>
    </row>
    <row r="6" spans="2:11" ht="15" thickBot="1">
      <c r="G6" s="112"/>
    </row>
    <row r="7" spans="2:11" ht="15" thickBot="1">
      <c r="B7" s="49" t="s">
        <v>10</v>
      </c>
      <c r="C7" s="160" t="str">
        <f>IF(Summary!C5="","",Summary!C5)</f>
        <v/>
      </c>
      <c r="D7" s="60"/>
      <c r="E7" s="104" t="s">
        <v>19</v>
      </c>
      <c r="F7" s="105"/>
      <c r="G7" s="112"/>
      <c r="H7" s="105"/>
      <c r="I7" s="105"/>
      <c r="J7" s="105"/>
      <c r="K7" s="106"/>
    </row>
    <row r="8" spans="2:11" ht="36" customHeight="1">
      <c r="B8" s="50" t="s">
        <v>97</v>
      </c>
      <c r="C8" s="161" t="str">
        <f>IF(Summary!C6="","",Summary!C6)</f>
        <v/>
      </c>
      <c r="D8" s="61"/>
      <c r="E8" s="211" t="s">
        <v>15</v>
      </c>
      <c r="F8" s="212" t="s">
        <v>16</v>
      </c>
      <c r="H8" s="213" t="s">
        <v>21</v>
      </c>
    </row>
    <row r="9" spans="2:11" ht="15" thickBot="1">
      <c r="B9" s="50" t="s">
        <v>98</v>
      </c>
      <c r="C9" s="161" t="str">
        <f>IF(Summary!C7="","",Summary!C7)</f>
        <v/>
      </c>
      <c r="D9" s="61"/>
      <c r="E9" s="303" t="str">
        <f>IFERROR(IF(SUM(F15:F24)=0,"",SUM(F15:F24)),"")</f>
        <v/>
      </c>
      <c r="F9" s="304" t="str">
        <f>IFERROR(IF(SUM(G15:G24)=0,"",SUM(G15:G24)),"")</f>
        <v/>
      </c>
      <c r="G9" s="48"/>
      <c r="H9" s="221" t="str">
        <f>IFERROR(IF(SUM(H15:H24)=0,"",SUM(H15:H24)),"")</f>
        <v/>
      </c>
    </row>
    <row r="10" spans="2:11" ht="15" hidden="1" thickBot="1">
      <c r="B10" s="62" t="s">
        <v>11</v>
      </c>
      <c r="C10" s="63"/>
      <c r="D10" s="61"/>
      <c r="E10" s="61"/>
      <c r="F10" s="64"/>
      <c r="G10" s="48"/>
      <c r="H10" s="48"/>
      <c r="I10" s="48"/>
      <c r="J10" s="48"/>
    </row>
    <row r="11" spans="2:11">
      <c r="B11" s="48"/>
      <c r="C11" s="53"/>
      <c r="D11" s="354"/>
      <c r="E11" s="354"/>
      <c r="F11" s="354"/>
      <c r="G11" s="48"/>
      <c r="H11" s="48"/>
      <c r="I11" s="48"/>
      <c r="J11" s="48"/>
    </row>
    <row r="12" spans="2:11">
      <c r="B12" s="48"/>
      <c r="C12" s="65"/>
      <c r="D12" s="65"/>
      <c r="E12" s="65"/>
      <c r="F12" s="65"/>
      <c r="G12" s="48"/>
      <c r="H12" s="48"/>
      <c r="I12" s="48"/>
      <c r="J12" s="48"/>
    </row>
    <row r="13" spans="2:11" ht="15" thickBot="1">
      <c r="B13" s="48"/>
      <c r="C13" s="48"/>
      <c r="D13" s="48"/>
      <c r="E13" s="48"/>
      <c r="F13" s="48"/>
      <c r="G13" s="48"/>
      <c r="H13" s="48"/>
      <c r="I13" s="48"/>
      <c r="J13" s="48"/>
    </row>
    <row r="14" spans="2:11" ht="48">
      <c r="B14" s="211" t="s">
        <v>22</v>
      </c>
      <c r="C14" s="212" t="s">
        <v>59</v>
      </c>
      <c r="D14" s="212" t="s">
        <v>9</v>
      </c>
      <c r="E14" s="212" t="s">
        <v>89</v>
      </c>
      <c r="F14" s="212" t="s">
        <v>15</v>
      </c>
      <c r="G14" s="212" t="s">
        <v>16</v>
      </c>
      <c r="H14" s="213" t="s">
        <v>21</v>
      </c>
    </row>
    <row r="15" spans="2:11">
      <c r="B15" s="102">
        <v>1</v>
      </c>
      <c r="C15" s="206"/>
      <c r="D15" s="207"/>
      <c r="E15" s="208"/>
      <c r="F15" s="209" t="str">
        <f>IF(D15="","",D15*VLOOKUP('Clothes Dryer'!C15,'Lookup Tables'!$C$78:$E$83,2,FALSE))</f>
        <v/>
      </c>
      <c r="G15" s="210" t="str">
        <f>IF(D15="","",D15*VLOOKUP('Clothes Dryer'!C15,'Lookup Tables'!$C$78:$E$83,3,FALSE))</f>
        <v/>
      </c>
      <c r="H15" s="214" t="str">
        <f>IF(OR(D15="",E15=""),"",MIN(D15*'Lookup Tables'!$I$79,E15))</f>
        <v/>
      </c>
    </row>
    <row r="16" spans="2:11">
      <c r="B16" s="102">
        <v>2</v>
      </c>
      <c r="C16" s="206"/>
      <c r="D16" s="207"/>
      <c r="E16" s="208"/>
      <c r="F16" s="209" t="str">
        <f>IF(D16="","",D16*VLOOKUP('Clothes Dryer'!C16,'Lookup Tables'!$C$78:$E$83,2,FALSE))</f>
        <v/>
      </c>
      <c r="G16" s="210" t="str">
        <f>IF(D16="","",D16*VLOOKUP('Clothes Dryer'!C16,'Lookup Tables'!$C$78:$E$83,3,FALSE))</f>
        <v/>
      </c>
      <c r="H16" s="214" t="str">
        <f>IF(OR(D16="",E16=""),"",MIN(D16*'Lookup Tables'!$I$79,E16))</f>
        <v/>
      </c>
    </row>
    <row r="17" spans="2:8">
      <c r="B17" s="102">
        <v>3</v>
      </c>
      <c r="C17" s="206"/>
      <c r="D17" s="207"/>
      <c r="E17" s="208"/>
      <c r="F17" s="209" t="str">
        <f>IF(D17="","",D17*VLOOKUP('Clothes Dryer'!C17,'Lookup Tables'!$C$78:$E$83,2,FALSE))</f>
        <v/>
      </c>
      <c r="G17" s="210" t="str">
        <f>IF(D17="","",D17*VLOOKUP('Clothes Dryer'!C17,'Lookup Tables'!$C$78:$E$83,3,FALSE))</f>
        <v/>
      </c>
      <c r="H17" s="214" t="str">
        <f>IF(OR(D17="",E17=""),"",MIN(D17*'Lookup Tables'!$I$79,E17))</f>
        <v/>
      </c>
    </row>
    <row r="18" spans="2:8">
      <c r="B18" s="102">
        <v>4</v>
      </c>
      <c r="C18" s="206"/>
      <c r="D18" s="207"/>
      <c r="E18" s="208"/>
      <c r="F18" s="209" t="str">
        <f>IF(D18="","",D18*VLOOKUP('Clothes Dryer'!C18,'Lookup Tables'!$C$78:$E$83,2,FALSE))</f>
        <v/>
      </c>
      <c r="G18" s="210" t="str">
        <f>IF(D18="","",D18*VLOOKUP('Clothes Dryer'!C18,'Lookup Tables'!$C$78:$E$83,3,FALSE))</f>
        <v/>
      </c>
      <c r="H18" s="214" t="str">
        <f>IF(OR(D18="",E18=""),"",MIN(D18*'Lookup Tables'!$I$79,E18))</f>
        <v/>
      </c>
    </row>
    <row r="19" spans="2:8">
      <c r="B19" s="102">
        <v>5</v>
      </c>
      <c r="C19" s="206"/>
      <c r="D19" s="207"/>
      <c r="E19" s="208"/>
      <c r="F19" s="209" t="str">
        <f>IF(D19="","",D19*VLOOKUP('Clothes Dryer'!C19,'Lookup Tables'!$C$78:$E$83,2,FALSE))</f>
        <v/>
      </c>
      <c r="G19" s="210" t="str">
        <f>IF(D19="","",D19*VLOOKUP('Clothes Dryer'!C19,'Lookup Tables'!$C$78:$E$83,3,FALSE))</f>
        <v/>
      </c>
      <c r="H19" s="214" t="str">
        <f>IF(OR(D19="",E19=""),"",MIN(D19*'Lookup Tables'!$I$79,E19))</f>
        <v/>
      </c>
    </row>
    <row r="20" spans="2:8">
      <c r="B20" s="102">
        <v>6</v>
      </c>
      <c r="C20" s="206"/>
      <c r="D20" s="207"/>
      <c r="E20" s="208"/>
      <c r="F20" s="209" t="str">
        <f>IF(D20="","",D20*VLOOKUP('Clothes Dryer'!C20,'Lookup Tables'!$C$78:$E$83,2,FALSE))</f>
        <v/>
      </c>
      <c r="G20" s="210" t="str">
        <f>IF(D20="","",D20*VLOOKUP('Clothes Dryer'!C20,'Lookup Tables'!$C$78:$E$83,3,FALSE))</f>
        <v/>
      </c>
      <c r="H20" s="214" t="str">
        <f>IF(OR(D20="",E20=""),"",MIN(D20*'Lookup Tables'!$I$79,E20))</f>
        <v/>
      </c>
    </row>
    <row r="21" spans="2:8">
      <c r="B21" s="102">
        <v>7</v>
      </c>
      <c r="C21" s="206"/>
      <c r="D21" s="207"/>
      <c r="E21" s="208"/>
      <c r="F21" s="209" t="str">
        <f>IF(D21="","",D21*VLOOKUP('Clothes Dryer'!C21,'Lookup Tables'!$C$78:$E$83,2,FALSE))</f>
        <v/>
      </c>
      <c r="G21" s="210"/>
      <c r="H21" s="214" t="str">
        <f>IF(OR(D21="",E21=""),"",MIN(D21*'Lookup Tables'!$I$79,E21))</f>
        <v/>
      </c>
    </row>
    <row r="22" spans="2:8">
      <c r="B22" s="102">
        <v>8</v>
      </c>
      <c r="C22" s="206"/>
      <c r="D22" s="207"/>
      <c r="E22" s="208"/>
      <c r="F22" s="209" t="str">
        <f>IF(D22="","",D22*VLOOKUP('Clothes Dryer'!C22,'Lookup Tables'!$C$78:$E$83,2,FALSE))</f>
        <v/>
      </c>
      <c r="G22" s="210" t="str">
        <f>IF(D22="","",D22*VLOOKUP('Clothes Dryer'!C22,'Lookup Tables'!$C$78:$E$83,3,FALSE))</f>
        <v/>
      </c>
      <c r="H22" s="214" t="str">
        <f>IF(OR(D22="",E22=""),"",MIN(D22*'Lookup Tables'!$I$79,E22))</f>
        <v/>
      </c>
    </row>
    <row r="23" spans="2:8">
      <c r="B23" s="102">
        <v>9</v>
      </c>
      <c r="C23" s="206"/>
      <c r="D23" s="207"/>
      <c r="E23" s="208"/>
      <c r="F23" s="209" t="str">
        <f>IF(D23="","",D23*VLOOKUP('Clothes Dryer'!C23,'Lookup Tables'!$C$78:$E$83,2,FALSE))</f>
        <v/>
      </c>
      <c r="G23" s="210" t="str">
        <f>IF(D23="","",D23*VLOOKUP('Clothes Dryer'!C23,'Lookup Tables'!$C$78:$E$83,3,FALSE))</f>
        <v/>
      </c>
      <c r="H23" s="214" t="str">
        <f>IF(OR(D23="",E23=""),"",MIN(D23*'Lookup Tables'!$I$79,E23))</f>
        <v/>
      </c>
    </row>
    <row r="24" spans="2:8" ht="15" thickBot="1">
      <c r="B24" s="103">
        <v>10</v>
      </c>
      <c r="C24" s="215"/>
      <c r="D24" s="216"/>
      <c r="E24" s="217"/>
      <c r="F24" s="218" t="str">
        <f>IF(D24="","",D24*VLOOKUP('Clothes Dryer'!C24,'Lookup Tables'!$C$78:$E$83,2,FALSE))</f>
        <v/>
      </c>
      <c r="G24" s="219" t="str">
        <f>IF(D24="","",D24*VLOOKUP('Clothes Dryer'!C24,'Lookup Tables'!$C$78:$E$83,3,FALSE))</f>
        <v/>
      </c>
      <c r="H24" s="220" t="str">
        <f>IF(OR(D24="",E24=""),"",MIN(D24*'Lookup Tables'!$I$79,E24))</f>
        <v/>
      </c>
    </row>
  </sheetData>
  <sheetProtection algorithmName="SHA-512" hashValue="ssGSv5AmCDOBXmSGVtADXCc7a6gP9AGLuoRWVg9ZAp3Mk6IvEcPule8rABw39w1ExTywfVN/z7D/DFP7V2Pe1A==" saltValue="Du7zjCjxCpjSzkiLcwyliw==" spinCount="100000" sheet="1" objects="1" scenarios="1"/>
  <mergeCells count="2">
    <mergeCell ref="D11:F11"/>
    <mergeCell ref="B3:F4"/>
  </mergeCells>
  <pageMargins left="0.7" right="0.7" top="0.75" bottom="0.75" header="0.3" footer="0.3"/>
  <ignoredErrors>
    <ignoredError sqref="C7:C9" unlockedFormula="1"/>
  </ignoredErrors>
  <extLst>
    <ext xmlns:x14="http://schemas.microsoft.com/office/spreadsheetml/2009/9/main" uri="{CCE6A557-97BC-4b89-ADB6-D9C93CAAB3DF}">
      <x14:dataValidations xmlns:xm="http://schemas.microsoft.com/office/excel/2006/main" count="2">
        <x14:dataValidation type="list" allowBlank="1" showInputMessage="1" showErrorMessage="1" xr:uid="{62F6DC4D-2D61-4DA0-BD44-B195E7EEFD26}">
          <x14:formula1>
            <xm:f>'Lookup Tables'!$C$78:$C$83</xm:f>
          </x14:formula1>
          <xm:sqref>C15:C24</xm:sqref>
        </x14:dataValidation>
        <x14:dataValidation type="list" allowBlank="1" showInputMessage="1" showErrorMessage="1" xr:uid="{B4123D81-7C3A-4DAA-A64D-7C323B111AF4}">
          <x14:formula1>
            <xm:f>'Lookup Tables'!$C$5:$C$7</xm:f>
          </x14:formula1>
          <xm:sqref>D11:F11</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142E1-B949-4C36-8B0F-84B596A77556}">
  <sheetPr>
    <tabColor rgb="FFFFF8CA"/>
  </sheetPr>
  <dimension ref="B2:K24"/>
  <sheetViews>
    <sheetView showGridLines="0" zoomScale="90" zoomScaleNormal="90" workbookViewId="0">
      <selection activeCell="E23" sqref="E23"/>
    </sheetView>
  </sheetViews>
  <sheetFormatPr defaultRowHeight="14.25"/>
  <cols>
    <col min="2" max="2" width="12" customWidth="1"/>
    <col min="3" max="3" width="37.875" customWidth="1"/>
    <col min="4" max="4" width="14.125" customWidth="1"/>
    <col min="5" max="5" width="9.375" customWidth="1"/>
    <col min="6" max="6" width="12.375" customWidth="1"/>
    <col min="7" max="7" width="13.25" customWidth="1"/>
    <col min="8" max="8" width="11.375" customWidth="1"/>
    <col min="9" max="9" width="9.875" hidden="1" customWidth="1"/>
  </cols>
  <sheetData>
    <row r="2" spans="2:11" ht="35.25">
      <c r="B2" s="101" t="s">
        <v>90</v>
      </c>
    </row>
    <row r="3" spans="2:11">
      <c r="B3" s="322" t="s">
        <v>114</v>
      </c>
      <c r="C3" s="322"/>
      <c r="D3" s="322"/>
      <c r="E3" s="322"/>
      <c r="F3" s="322"/>
    </row>
    <row r="4" spans="2:11">
      <c r="B4" s="322"/>
      <c r="C4" s="322"/>
      <c r="D4" s="322"/>
      <c r="E4" s="322"/>
      <c r="F4" s="322"/>
    </row>
    <row r="5" spans="2:11">
      <c r="B5" s="54"/>
      <c r="C5" s="54"/>
      <c r="D5" s="54"/>
      <c r="E5" s="54"/>
      <c r="F5" s="54"/>
    </row>
    <row r="6" spans="2:11" ht="15" thickBot="1">
      <c r="B6" s="54"/>
      <c r="C6" s="54"/>
      <c r="D6" s="54"/>
      <c r="E6" s="54"/>
      <c r="F6" s="54"/>
    </row>
    <row r="7" spans="2:11" ht="15" thickBot="1">
      <c r="B7" s="49" t="s">
        <v>10</v>
      </c>
      <c r="C7" s="228" t="str">
        <f>IF(Summary!C5="","",Summary!C5)</f>
        <v/>
      </c>
      <c r="D7" s="60"/>
      <c r="G7" s="104" t="s">
        <v>19</v>
      </c>
      <c r="H7" s="105"/>
      <c r="I7" s="105"/>
      <c r="J7" s="105"/>
      <c r="K7" s="48"/>
    </row>
    <row r="8" spans="2:11" ht="36.950000000000003" customHeight="1">
      <c r="B8" s="50" t="s">
        <v>97</v>
      </c>
      <c r="C8" s="161" t="str">
        <f>IF(Summary!C6="","",Summary!C6)</f>
        <v/>
      </c>
      <c r="D8" s="61"/>
      <c r="G8" s="211" t="s">
        <v>60</v>
      </c>
      <c r="H8" s="212" t="s">
        <v>16</v>
      </c>
      <c r="I8" s="213" t="s">
        <v>21</v>
      </c>
    </row>
    <row r="9" spans="2:11" ht="15" thickBot="1">
      <c r="B9" s="62" t="s">
        <v>98</v>
      </c>
      <c r="C9" s="229" t="str">
        <f>IF(Summary!C7="","",Summary!C7)</f>
        <v/>
      </c>
      <c r="D9" s="61"/>
      <c r="G9" s="305" t="str">
        <f>IFERROR(IF(SUM(G15:G24)=0,"",SUM(G15:G24)),"")</f>
        <v/>
      </c>
      <c r="H9" s="306" t="str">
        <f>IFERROR(IF(SUM(H15:H24)=0,"",SUM(H15:H24)),"")</f>
        <v/>
      </c>
      <c r="I9" s="230" t="str">
        <f>IFERROR(IF(SUM(I15:I24)=0,"",SUM(I15:I24)),"")</f>
        <v/>
      </c>
    </row>
    <row r="10" spans="2:11" ht="15" hidden="1" thickBot="1">
      <c r="B10" s="226" t="s">
        <v>11</v>
      </c>
      <c r="C10" s="227"/>
      <c r="D10" s="61"/>
      <c r="E10" s="64"/>
      <c r="F10" s="64"/>
      <c r="G10" s="48"/>
      <c r="H10" s="48"/>
      <c r="I10" s="48"/>
      <c r="J10" s="48"/>
      <c r="K10" s="48"/>
    </row>
    <row r="11" spans="2:11">
      <c r="B11" s="48"/>
      <c r="C11" s="52"/>
      <c r="D11" s="354"/>
      <c r="E11" s="354"/>
      <c r="F11" s="354"/>
      <c r="G11" s="48"/>
      <c r="H11" s="48"/>
      <c r="I11" s="48"/>
      <c r="J11" s="48"/>
      <c r="K11" s="48"/>
    </row>
    <row r="12" spans="2:11">
      <c r="B12" s="48"/>
      <c r="C12" s="65"/>
      <c r="D12" s="65"/>
      <c r="E12" s="65"/>
      <c r="F12" s="65"/>
      <c r="G12" s="48"/>
      <c r="H12" s="48"/>
      <c r="I12" s="48"/>
      <c r="J12" s="48"/>
      <c r="K12" s="48"/>
    </row>
    <row r="13" spans="2:11" ht="15" thickBot="1">
      <c r="B13" s="48"/>
      <c r="C13" s="48"/>
      <c r="D13" s="48"/>
      <c r="E13" s="48"/>
      <c r="F13" s="48"/>
      <c r="G13" s="48"/>
      <c r="H13" s="48"/>
      <c r="I13" s="48"/>
      <c r="J13" s="48"/>
      <c r="K13" s="48"/>
    </row>
    <row r="14" spans="2:11" ht="34.5" customHeight="1">
      <c r="B14" s="211" t="s">
        <v>22</v>
      </c>
      <c r="C14" s="212" t="s">
        <v>59</v>
      </c>
      <c r="D14" s="212" t="s">
        <v>26</v>
      </c>
      <c r="E14" s="212" t="s">
        <v>9</v>
      </c>
      <c r="F14" s="212" t="s">
        <v>89</v>
      </c>
      <c r="G14" s="212" t="s">
        <v>60</v>
      </c>
      <c r="H14" s="212" t="s">
        <v>16</v>
      </c>
      <c r="I14" s="213" t="s">
        <v>21</v>
      </c>
    </row>
    <row r="15" spans="2:11">
      <c r="B15" s="102">
        <v>1</v>
      </c>
      <c r="C15" s="206"/>
      <c r="D15" s="207"/>
      <c r="E15" s="207"/>
      <c r="F15" s="197"/>
      <c r="G15" s="209" t="str">
        <f>IF(E15="","",E15*INDEX('Lookup Tables'!$D$94:$F$101,MATCH(Refrigerator!C15,'Lookup Tables'!$C$94:$C$101,0),MATCH(D15,'Lookup Tables'!$D$93:$F$93,0)))</f>
        <v/>
      </c>
      <c r="H15" s="210" t="str">
        <f>IF(E15="","",E15*INDEX('Lookup Tables'!$G$94:$I$101,MATCH(Refrigerator!C15,'Lookup Tables'!$C$94:$C$101,0),MATCH(D15,'Lookup Tables'!$G$93:$I$93,0)))</f>
        <v/>
      </c>
      <c r="I15" s="224" t="str">
        <f>IF(OR(E15="",F15=""),"",MIN(E15*'Lookup Tables'!$D$90,F15))</f>
        <v/>
      </c>
    </row>
    <row r="16" spans="2:11">
      <c r="B16" s="102">
        <v>2</v>
      </c>
      <c r="C16" s="206"/>
      <c r="D16" s="207"/>
      <c r="E16" s="207"/>
      <c r="F16" s="197"/>
      <c r="G16" s="209" t="str">
        <f>IF(E16="","",E16*INDEX('Lookup Tables'!$D$94:$F$101,MATCH(Refrigerator!C16,'Lookup Tables'!$C$94:$C$101,0),MATCH(D16,'Lookup Tables'!$D$93:$F$93,0)))</f>
        <v/>
      </c>
      <c r="H16" s="210" t="str">
        <f>IF(E16="","",E16*INDEX('Lookup Tables'!$G$94:$I$101,MATCH(Refrigerator!C16,'Lookup Tables'!$C$94:$C$101,0),MATCH(D16,'Lookup Tables'!$G$93:$I$93,0)))</f>
        <v/>
      </c>
      <c r="I16" s="224" t="str">
        <f>IF(OR(E16="",F16=""),"",MIN(E16*'Lookup Tables'!$D$90,F16))</f>
        <v/>
      </c>
    </row>
    <row r="17" spans="2:9">
      <c r="B17" s="102">
        <v>3</v>
      </c>
      <c r="C17" s="206"/>
      <c r="D17" s="207"/>
      <c r="E17" s="207"/>
      <c r="F17" s="197"/>
      <c r="G17" s="209" t="str">
        <f>IF(E17="","",E17*INDEX('Lookup Tables'!$D$94:$F$101,MATCH(Refrigerator!C17,'Lookup Tables'!$C$94:$C$101,0),MATCH(D17,'Lookup Tables'!$D$93:$F$93,0)))</f>
        <v/>
      </c>
      <c r="H17" s="210" t="str">
        <f>IF(E17="","",E17*INDEX('Lookup Tables'!$G$94:$I$101,MATCH(Refrigerator!C17,'Lookup Tables'!$C$94:$C$101,0),MATCH(D17,'Lookup Tables'!$G$93:$I$93,0)))</f>
        <v/>
      </c>
      <c r="I17" s="224" t="str">
        <f>IF(OR(E17="",F17=""),"",MIN(E17*'Lookup Tables'!$D$90,F17))</f>
        <v/>
      </c>
    </row>
    <row r="18" spans="2:9">
      <c r="B18" s="102">
        <v>4</v>
      </c>
      <c r="C18" s="206"/>
      <c r="D18" s="207"/>
      <c r="E18" s="207"/>
      <c r="F18" s="197"/>
      <c r="G18" s="209" t="str">
        <f>IF(E18="","",E18*INDEX('Lookup Tables'!$D$94:$F$101,MATCH(Refrigerator!C18,'Lookup Tables'!$C$94:$C$101,0),MATCH(D18,'Lookup Tables'!$D$93:$F$93,0)))</f>
        <v/>
      </c>
      <c r="H18" s="210" t="str">
        <f>IF(E18="","",E18*INDEX('Lookup Tables'!$G$94:$I$101,MATCH(Refrigerator!C18,'Lookup Tables'!$C$94:$C$101,0),MATCH(D18,'Lookup Tables'!$G$93:$I$93,0)))</f>
        <v/>
      </c>
      <c r="I18" s="224" t="str">
        <f>IF(OR(E18="",F18=""),"",MIN(E18*'Lookup Tables'!$D$90,F18))</f>
        <v/>
      </c>
    </row>
    <row r="19" spans="2:9">
      <c r="B19" s="102">
        <v>5</v>
      </c>
      <c r="C19" s="206"/>
      <c r="D19" s="207"/>
      <c r="E19" s="207"/>
      <c r="F19" s="197"/>
      <c r="G19" s="209" t="str">
        <f>IF(E19="","",E19*INDEX('Lookup Tables'!$D$94:$F$101,MATCH(Refrigerator!C19,'Lookup Tables'!$C$94:$C$101,0),MATCH(D19,'Lookup Tables'!$D$93:$F$93,0)))</f>
        <v/>
      </c>
      <c r="H19" s="210" t="str">
        <f>IF(E19="","",E19*INDEX('Lookup Tables'!$G$94:$I$101,MATCH(Refrigerator!C19,'Lookup Tables'!$C$94:$C$101,0),MATCH(D19,'Lookup Tables'!$G$93:$I$93,0)))</f>
        <v/>
      </c>
      <c r="I19" s="224" t="str">
        <f>IF(OR(E19="",F19=""),"",MIN(E19*'Lookup Tables'!$D$90,F19))</f>
        <v/>
      </c>
    </row>
    <row r="20" spans="2:9">
      <c r="B20" s="102">
        <v>6</v>
      </c>
      <c r="C20" s="206"/>
      <c r="D20" s="207"/>
      <c r="E20" s="207"/>
      <c r="F20" s="197"/>
      <c r="G20" s="209" t="str">
        <f>IF(E20="","",E20*INDEX('Lookup Tables'!$D$94:$F$101,MATCH(Refrigerator!C20,'Lookup Tables'!$C$94:$C$101,0),MATCH(D20,'Lookup Tables'!$D$93:$F$93,0)))</f>
        <v/>
      </c>
      <c r="H20" s="210" t="str">
        <f>IF(E20="","",E20*INDEX('Lookup Tables'!$G$94:$I$101,MATCH(Refrigerator!C20,'Lookup Tables'!$C$94:$C$101,0),MATCH(D20,'Lookup Tables'!$G$93:$I$93,0)))</f>
        <v/>
      </c>
      <c r="I20" s="224" t="str">
        <f>IF(OR(E20="",F20=""),"",MIN(E20*'Lookup Tables'!$D$90,F20))</f>
        <v/>
      </c>
    </row>
    <row r="21" spans="2:9">
      <c r="B21" s="102">
        <v>7</v>
      </c>
      <c r="C21" s="206"/>
      <c r="D21" s="207"/>
      <c r="E21" s="207"/>
      <c r="F21" s="197"/>
      <c r="G21" s="209" t="str">
        <f>IF(E21="","",E21*INDEX('Lookup Tables'!$D$94:$F$101,MATCH(Refrigerator!C21,'Lookup Tables'!$C$94:$C$101,0),MATCH(D21,'Lookup Tables'!$D$93:$F$93,0)))</f>
        <v/>
      </c>
      <c r="H21" s="210" t="str">
        <f>IF(E21="","",E21*INDEX('Lookup Tables'!$G$94:$I$101,MATCH(Refrigerator!C21,'Lookup Tables'!$C$94:$C$101,0),MATCH(D21,'Lookup Tables'!$G$93:$I$93,0)))</f>
        <v/>
      </c>
      <c r="I21" s="224" t="str">
        <f>IF(OR(E21="",F21=""),"",MIN(E21*'Lookup Tables'!$D$90,F21))</f>
        <v/>
      </c>
    </row>
    <row r="22" spans="2:9">
      <c r="B22" s="102">
        <v>8</v>
      </c>
      <c r="C22" s="206"/>
      <c r="D22" s="207"/>
      <c r="E22" s="207"/>
      <c r="F22" s="197"/>
      <c r="G22" s="209" t="str">
        <f>IF(E22="","",E22*INDEX('Lookup Tables'!$D$94:$F$101,MATCH(Refrigerator!C22,'Lookup Tables'!$C$94:$C$101,0),MATCH(D22,'Lookup Tables'!$D$93:$F$93,0)))</f>
        <v/>
      </c>
      <c r="H22" s="210" t="str">
        <f>IF(E22="","",E22*INDEX('Lookup Tables'!$G$94:$I$101,MATCH(Refrigerator!C22,'Lookup Tables'!$C$94:$C$101,0),MATCH(D22,'Lookup Tables'!$G$93:$I$93,0)))</f>
        <v/>
      </c>
      <c r="I22" s="224" t="str">
        <f>IF(OR(E22="",F22=""),"",MIN(E22*'Lookup Tables'!$D$90,F22))</f>
        <v/>
      </c>
    </row>
    <row r="23" spans="2:9">
      <c r="B23" s="102">
        <v>9</v>
      </c>
      <c r="C23" s="206"/>
      <c r="D23" s="207"/>
      <c r="E23" s="207"/>
      <c r="F23" s="197"/>
      <c r="G23" s="209" t="str">
        <f>IF(E23="","",E23*INDEX('Lookup Tables'!$D$94:$F$101,MATCH(Refrigerator!C23,'Lookup Tables'!$C$94:$C$101,0),MATCH(D23,'Lookup Tables'!$D$93:$F$93,0)))</f>
        <v/>
      </c>
      <c r="H23" s="210" t="str">
        <f>IF(E23="","",E23*INDEX('Lookup Tables'!$G$94:$I$101,MATCH(Refrigerator!C23,'Lookup Tables'!$C$94:$C$101,0),MATCH(D23,'Lookup Tables'!$G$93:$I$93,0)))</f>
        <v/>
      </c>
      <c r="I23" s="224" t="str">
        <f>IF(OR(E23="",F23=""),"",MIN(E23*'Lookup Tables'!$D$90,F23))</f>
        <v/>
      </c>
    </row>
    <row r="24" spans="2:9" ht="15" thickBot="1">
      <c r="B24" s="103">
        <v>10</v>
      </c>
      <c r="C24" s="215"/>
      <c r="D24" s="216"/>
      <c r="E24" s="216"/>
      <c r="F24" s="225"/>
      <c r="G24" s="218" t="str">
        <f>IF(E24="","",E24*INDEX('Lookup Tables'!$D$94:$F$101,MATCH(Refrigerator!C24,'Lookup Tables'!$C$94:$C$101,0),MATCH(D24,'Lookup Tables'!$D$93:$F$93,0)))</f>
        <v/>
      </c>
      <c r="H24" s="219" t="str">
        <f>IF(E24="","",E24*INDEX('Lookup Tables'!$G$94:$I$101,MATCH(Refrigerator!C24,'Lookup Tables'!$C$94:$C$101,0),MATCH(D24,'Lookup Tables'!$G$93:$I$93,0)))</f>
        <v/>
      </c>
      <c r="I24" s="196" t="str">
        <f>IF(OR(E24="",F24=""),"",MIN(E24*'Lookup Tables'!$D$90,F24))</f>
        <v/>
      </c>
    </row>
  </sheetData>
  <sheetProtection algorithmName="SHA-512" hashValue="5sx2IJgG2ppr14KeTfrFZUo96NmnvO6+KAq0hYFSYZy30KxkY1f+XTzsBHBZX1oZDv1/N9EvuJ6bdjtnA9NpIA==" saltValue="VRbX4GjbZ4ryNxCT2lalhA==" spinCount="100000" sheet="1" objects="1" scenarios="1"/>
  <mergeCells count="2">
    <mergeCell ref="D11:F11"/>
    <mergeCell ref="B3:F4"/>
  </mergeCells>
  <pageMargins left="0.7" right="0.7" top="0.75" bottom="0.75" header="0.3" footer="0.3"/>
  <pageSetup orientation="portrait" r:id="rId1"/>
  <ignoredErrors>
    <ignoredError sqref="C7:C9"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r:uid="{2C60F122-439D-41FE-A4E4-C4064BFA33E2}">
          <x14:formula1>
            <xm:f>'Lookup Tables'!$D$93:$F$93</xm:f>
          </x14:formula1>
          <xm:sqref>D15:D24</xm:sqref>
        </x14:dataValidation>
        <x14:dataValidation type="list" allowBlank="1" showInputMessage="1" showErrorMessage="1" xr:uid="{0F355B95-6CA8-44CF-A704-9B2F6FA81CE4}">
          <x14:formula1>
            <xm:f>'Lookup Tables'!$C$5:$C$7</xm:f>
          </x14:formula1>
          <xm:sqref>D11:F11</xm:sqref>
        </x14:dataValidation>
        <x14:dataValidation type="list" allowBlank="1" showInputMessage="1" showErrorMessage="1" xr:uid="{8DD5BD9D-D745-4680-A437-BE69DB7E100B}">
          <x14:formula1>
            <xm:f>'Lookup Tables'!$C$94:$C$100</xm:f>
          </x14:formula1>
          <xm:sqref>C15:C24</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84623A-8982-4187-8372-744579A1935B}">
  <sheetPr>
    <tabColor rgb="FFFFF8CA"/>
  </sheetPr>
  <dimension ref="B2:K24"/>
  <sheetViews>
    <sheetView showGridLines="0" zoomScale="90" zoomScaleNormal="90" workbookViewId="0">
      <selection activeCell="F26" sqref="F26"/>
    </sheetView>
  </sheetViews>
  <sheetFormatPr defaultRowHeight="14.25"/>
  <cols>
    <col min="1" max="1" width="9" style="112"/>
    <col min="2" max="2" width="12" style="112" customWidth="1"/>
    <col min="3" max="3" width="37.875" style="112" customWidth="1"/>
    <col min="4" max="4" width="14.125" style="112" customWidth="1"/>
    <col min="5" max="5" width="9.375" style="112" customWidth="1"/>
    <col min="6" max="6" width="12.375" style="112" customWidth="1"/>
    <col min="7" max="7" width="13.25" style="112" customWidth="1"/>
    <col min="8" max="8" width="11.375" style="112" customWidth="1"/>
    <col min="9" max="9" width="9.875" style="112" hidden="1" customWidth="1"/>
    <col min="10" max="16384" width="9" style="112"/>
  </cols>
  <sheetData>
    <row r="2" spans="2:11" ht="35.25">
      <c r="B2" s="101" t="s">
        <v>185</v>
      </c>
    </row>
    <row r="3" spans="2:11" ht="14.25" customHeight="1">
      <c r="B3" s="322" t="s">
        <v>186</v>
      </c>
      <c r="C3" s="322"/>
      <c r="D3" s="322"/>
      <c r="E3" s="322"/>
      <c r="F3" s="322"/>
      <c r="G3" s="322"/>
    </row>
    <row r="4" spans="2:11">
      <c r="B4" s="322"/>
      <c r="C4" s="322"/>
      <c r="D4" s="322"/>
      <c r="E4" s="322"/>
      <c r="F4" s="322"/>
      <c r="G4" s="322"/>
    </row>
    <row r="5" spans="2:11">
      <c r="B5" s="322"/>
      <c r="C5" s="322"/>
      <c r="D5" s="322"/>
      <c r="E5" s="322"/>
      <c r="F5" s="322"/>
      <c r="G5" s="322"/>
    </row>
    <row r="6" spans="2:11" ht="15" thickBot="1">
      <c r="B6" s="322"/>
      <c r="C6" s="322"/>
      <c r="D6" s="322"/>
      <c r="E6" s="322"/>
      <c r="F6" s="322"/>
      <c r="G6" s="322"/>
    </row>
    <row r="7" spans="2:11" ht="15" thickBot="1">
      <c r="B7" s="66" t="s">
        <v>10</v>
      </c>
      <c r="C7" s="180" t="str">
        <f>IF(Summary!C5="","",Summary!C5)</f>
        <v/>
      </c>
      <c r="D7" s="60"/>
      <c r="G7" s="104" t="s">
        <v>19</v>
      </c>
      <c r="H7" s="105"/>
      <c r="I7" s="105"/>
      <c r="J7" s="105"/>
      <c r="K7" s="48"/>
    </row>
    <row r="8" spans="2:11" ht="36.950000000000003" customHeight="1" thickBot="1">
      <c r="B8" s="67" t="s">
        <v>97</v>
      </c>
      <c r="C8" s="162" t="str">
        <f>IF(Summary!C6="","",Summary!C6)</f>
        <v/>
      </c>
      <c r="D8" s="61"/>
      <c r="G8" s="291" t="s">
        <v>60</v>
      </c>
      <c r="H8" s="293" t="s">
        <v>16</v>
      </c>
      <c r="I8" s="278" t="s">
        <v>21</v>
      </c>
    </row>
    <row r="9" spans="2:11" ht="15" thickBot="1">
      <c r="B9" s="67" t="s">
        <v>98</v>
      </c>
      <c r="C9" s="162" t="str">
        <f>IF(Summary!C7="","",Summary!C7)</f>
        <v/>
      </c>
      <c r="D9" s="61"/>
      <c r="G9" s="305" t="str">
        <f>IFERROR(IF(SUM(G15:G24)=0,"",SUM(G15:G24)),"")</f>
        <v/>
      </c>
      <c r="H9" s="307" t="str">
        <f>IFERROR(IF(SUM(H15:H24)=0,"",SUM(H15:H24)),"")</f>
        <v/>
      </c>
      <c r="I9" s="299" t="str">
        <f>IFERROR(IF(SUM(I15:I24)=0,"",SUM(I15:I24)),"")</f>
        <v/>
      </c>
    </row>
    <row r="10" spans="2:11" ht="15" hidden="1" thickBot="1">
      <c r="B10" s="68" t="s">
        <v>11</v>
      </c>
      <c r="C10" s="69"/>
      <c r="D10" s="61"/>
      <c r="E10" s="64"/>
      <c r="F10" s="64"/>
      <c r="G10" s="48"/>
      <c r="H10" s="48"/>
      <c r="I10" s="48"/>
      <c r="J10" s="48"/>
      <c r="K10" s="48"/>
    </row>
    <row r="11" spans="2:11">
      <c r="B11" s="48"/>
      <c r="C11" s="52"/>
      <c r="D11" s="354"/>
      <c r="E11" s="354"/>
      <c r="F11" s="354"/>
      <c r="G11" s="48"/>
      <c r="H11" s="48"/>
      <c r="I11" s="48"/>
      <c r="J11" s="48"/>
      <c r="K11" s="48"/>
    </row>
    <row r="12" spans="2:11">
      <c r="B12" s="48"/>
      <c r="C12" s="65"/>
      <c r="D12" s="65"/>
      <c r="E12" s="65"/>
      <c r="F12" s="65"/>
      <c r="G12" s="48"/>
      <c r="H12" s="48"/>
      <c r="I12" s="48"/>
      <c r="J12" s="48"/>
      <c r="K12" s="48"/>
    </row>
    <row r="13" spans="2:11" ht="15" thickBot="1">
      <c r="B13" s="48"/>
      <c r="C13" s="48"/>
      <c r="D13" s="48"/>
      <c r="E13" s="48"/>
      <c r="F13" s="48"/>
      <c r="G13" s="48"/>
      <c r="H13" s="48"/>
      <c r="I13" s="48"/>
      <c r="J13" s="48"/>
      <c r="K13" s="48"/>
    </row>
    <row r="14" spans="2:11" ht="34.5" customHeight="1" thickBot="1">
      <c r="B14" s="291" t="s">
        <v>22</v>
      </c>
      <c r="C14" s="292" t="s">
        <v>35</v>
      </c>
      <c r="D14" s="292" t="s">
        <v>161</v>
      </c>
      <c r="E14" s="292" t="s">
        <v>9</v>
      </c>
      <c r="F14" s="292" t="s">
        <v>89</v>
      </c>
      <c r="G14" s="292" t="s">
        <v>60</v>
      </c>
      <c r="H14" s="293" t="s">
        <v>16</v>
      </c>
      <c r="I14" s="295" t="s">
        <v>21</v>
      </c>
    </row>
    <row r="15" spans="2:11" ht="15" thickBot="1">
      <c r="B15" s="102">
        <v>1</v>
      </c>
      <c r="C15" s="206"/>
      <c r="D15" s="207"/>
      <c r="E15" s="207"/>
      <c r="F15" s="294"/>
      <c r="G15" s="209" t="str">
        <f>IF(SUM('Lookup Tables'!$G168,'Lookup Tables'!$M168,'Lookup Tables'!$S168,'Lookup Tables'!$Y168,'Lookup Tables'!$AE168,'Lookup Tables'!$G183,'Lookup Tables'!$M183,'Lookup Tables'!$S183,'Lookup Tables'!$Y183,'Lookup Tables'!$AE183,'Lookup Tables'!$G196,'Lookup Tables'!$M196)=0,"",SUM('Lookup Tables'!$G168,'Lookup Tables'!$M168,'Lookup Tables'!$S168,'Lookup Tables'!$Y168,'Lookup Tables'!$AE168,'Lookup Tables'!$G183,'Lookup Tables'!$M183,'Lookup Tables'!$S183,'Lookup Tables'!$Y183,'Lookup Tables'!$AE183,'Lookup Tables'!$G196,'Lookup Tables'!$M196))</f>
        <v/>
      </c>
      <c r="H15" s="297" t="str">
        <f>IF(G15="","",(G15/8760)*1.23*1.15)</f>
        <v/>
      </c>
      <c r="I15" s="296" t="str">
        <f>IF(OR(G15="",F15=""),"",MIN(E15*'Lookup Tables'!$D$147,F15))</f>
        <v/>
      </c>
    </row>
    <row r="16" spans="2:11" ht="15" thickBot="1">
      <c r="B16" s="102">
        <v>2</v>
      </c>
      <c r="C16" s="206"/>
      <c r="D16" s="207"/>
      <c r="E16" s="207"/>
      <c r="F16" s="294"/>
      <c r="G16" s="209" t="str">
        <f>IF(SUM('Lookup Tables'!$G169,'Lookup Tables'!$M169,'Lookup Tables'!$S169,'Lookup Tables'!$Y169,'Lookup Tables'!$AE169,'Lookup Tables'!$G184,'Lookup Tables'!$M184,'Lookup Tables'!$S184,'Lookup Tables'!$Y184,'Lookup Tables'!$AE184,'Lookup Tables'!$G197,'Lookup Tables'!$M197)=0,"",SUM('Lookup Tables'!$G169,'Lookup Tables'!$M169,'Lookup Tables'!$S169,'Lookup Tables'!$Y169,'Lookup Tables'!$AE169,'Lookup Tables'!$G184,'Lookup Tables'!$M184,'Lookup Tables'!$S184,'Lookup Tables'!$Y184,'Lookup Tables'!$AE184,'Lookup Tables'!$G197,'Lookup Tables'!$M197))</f>
        <v/>
      </c>
      <c r="H16" s="297" t="str">
        <f t="shared" ref="H16:H24" si="0">IF(G16="","",(G16/8760)*1.23*1.15)</f>
        <v/>
      </c>
      <c r="I16" s="296" t="str">
        <f>IF(OR(G16="",F16=""),"",MIN(E16*'Lookup Tables'!$D$147,F16))</f>
        <v/>
      </c>
    </row>
    <row r="17" spans="2:9" ht="15" thickBot="1">
      <c r="B17" s="102">
        <v>3</v>
      </c>
      <c r="C17" s="206"/>
      <c r="D17" s="207"/>
      <c r="E17" s="207"/>
      <c r="F17" s="294"/>
      <c r="G17" s="209" t="str">
        <f>IF(SUM('Lookup Tables'!$G170,'Lookup Tables'!$M170,'Lookup Tables'!$S170,'Lookup Tables'!$Y170,'Lookup Tables'!$AE170,'Lookup Tables'!$G185,'Lookup Tables'!$M185,'Lookup Tables'!$S185,'Lookup Tables'!$Y185,'Lookup Tables'!$AE185,'Lookup Tables'!$G198,'Lookup Tables'!$M198)=0,"",SUM('Lookup Tables'!$G170,'Lookup Tables'!$M170,'Lookup Tables'!$S170,'Lookup Tables'!$Y170,'Lookup Tables'!$AE170,'Lookup Tables'!$G185,'Lookup Tables'!$M185,'Lookup Tables'!$S185,'Lookup Tables'!$Y185,'Lookup Tables'!$AE185,'Lookup Tables'!$G198,'Lookup Tables'!$M198))</f>
        <v/>
      </c>
      <c r="H17" s="297" t="str">
        <f t="shared" si="0"/>
        <v/>
      </c>
      <c r="I17" s="296" t="str">
        <f>IF(OR(G17="",F17=""),"",MIN(E17*'Lookup Tables'!$D$147,F17))</f>
        <v/>
      </c>
    </row>
    <row r="18" spans="2:9" ht="15" thickBot="1">
      <c r="B18" s="102">
        <v>4</v>
      </c>
      <c r="C18" s="206"/>
      <c r="D18" s="207"/>
      <c r="E18" s="207"/>
      <c r="F18" s="294"/>
      <c r="G18" s="209" t="str">
        <f>IF(SUM('Lookup Tables'!$G171,'Lookup Tables'!$M171,'Lookup Tables'!$S171,'Lookup Tables'!$Y171,'Lookup Tables'!$AE171,'Lookup Tables'!$G186,'Lookup Tables'!$M186,'Lookup Tables'!$S186,'Lookup Tables'!$Y186,'Lookup Tables'!$AE186,'Lookup Tables'!$G199,'Lookup Tables'!$M199)=0,"",SUM('Lookup Tables'!$G171,'Lookup Tables'!$M171,'Lookup Tables'!$S171,'Lookup Tables'!$Y171,'Lookup Tables'!$AE171,'Lookup Tables'!$G186,'Lookup Tables'!$M186,'Lookup Tables'!$S186,'Lookup Tables'!$Y186,'Lookup Tables'!$AE186,'Lookup Tables'!$G199,'Lookup Tables'!$M199))</f>
        <v/>
      </c>
      <c r="H18" s="297" t="str">
        <f t="shared" si="0"/>
        <v/>
      </c>
      <c r="I18" s="296" t="str">
        <f>IF(OR(G18="",F18=""),"",MIN(E18*'Lookup Tables'!$D$147,F18))</f>
        <v/>
      </c>
    </row>
    <row r="19" spans="2:9" ht="15" thickBot="1">
      <c r="B19" s="102">
        <v>5</v>
      </c>
      <c r="C19" s="206"/>
      <c r="D19" s="207"/>
      <c r="E19" s="207"/>
      <c r="F19" s="294"/>
      <c r="G19" s="209" t="str">
        <f>IF(SUM('Lookup Tables'!$G172,'Lookup Tables'!$M172,'Lookup Tables'!$S172,'Lookup Tables'!$Y172,'Lookup Tables'!$AE172,'Lookup Tables'!$G187,'Lookup Tables'!$M187,'Lookup Tables'!$S187,'Lookup Tables'!$Y187,'Lookup Tables'!$AE187,'Lookup Tables'!$G200,'Lookup Tables'!$M200)=0,"",SUM('Lookup Tables'!$G172,'Lookup Tables'!$M172,'Lookup Tables'!$S172,'Lookup Tables'!$Y172,'Lookup Tables'!$AE172,'Lookup Tables'!$G187,'Lookup Tables'!$M187,'Lookup Tables'!$S187,'Lookup Tables'!$Y187,'Lookup Tables'!$AE187,'Lookup Tables'!$G200,'Lookup Tables'!$M200))</f>
        <v/>
      </c>
      <c r="H19" s="297" t="str">
        <f t="shared" si="0"/>
        <v/>
      </c>
      <c r="I19" s="296" t="str">
        <f>IF(OR(G19="",F19=""),"",MIN(E19*'Lookup Tables'!$D$147,F19))</f>
        <v/>
      </c>
    </row>
    <row r="20" spans="2:9" ht="15" thickBot="1">
      <c r="B20" s="102">
        <v>6</v>
      </c>
      <c r="C20" s="206"/>
      <c r="D20" s="207"/>
      <c r="E20" s="207"/>
      <c r="F20" s="294"/>
      <c r="G20" s="209" t="str">
        <f>IF(SUM('Lookup Tables'!$G173,'Lookup Tables'!$M173,'Lookup Tables'!$S173,'Lookup Tables'!$Y173,'Lookup Tables'!$AE173,'Lookup Tables'!$G188,'Lookup Tables'!$M188,'Lookup Tables'!$S188,'Lookup Tables'!$Y188,'Lookup Tables'!$AE188,'Lookup Tables'!$G201,'Lookup Tables'!$M201)=0,"",SUM('Lookup Tables'!$G173,'Lookup Tables'!$M173,'Lookup Tables'!$S173,'Lookup Tables'!$Y173,'Lookup Tables'!$AE173,'Lookup Tables'!$G188,'Lookup Tables'!$M188,'Lookup Tables'!$S188,'Lookup Tables'!$Y188,'Lookup Tables'!$AE188,'Lookup Tables'!$G201,'Lookup Tables'!$M201))</f>
        <v/>
      </c>
      <c r="H20" s="297" t="str">
        <f t="shared" si="0"/>
        <v/>
      </c>
      <c r="I20" s="296" t="str">
        <f>IF(OR(G20="",F20=""),"",MIN(E20*'Lookup Tables'!$D$147,F20))</f>
        <v/>
      </c>
    </row>
    <row r="21" spans="2:9" ht="15" thickBot="1">
      <c r="B21" s="102">
        <v>7</v>
      </c>
      <c r="C21" s="206"/>
      <c r="D21" s="207"/>
      <c r="E21" s="207"/>
      <c r="F21" s="294"/>
      <c r="G21" s="209" t="str">
        <f>IF(SUM('Lookup Tables'!$G174,'Lookup Tables'!$M174,'Lookup Tables'!$S174,'Lookup Tables'!$Y174,'Lookup Tables'!$AE174,'Lookup Tables'!$G189,'Lookup Tables'!$M189,'Lookup Tables'!$S189,'Lookup Tables'!$Y189,'Lookup Tables'!$AE189,'Lookup Tables'!$G202,'Lookup Tables'!$M202)=0,"",SUM('Lookup Tables'!$G174,'Lookup Tables'!$M174,'Lookup Tables'!$S174,'Lookup Tables'!$Y174,'Lookup Tables'!$AE174,'Lookup Tables'!$G189,'Lookup Tables'!$M189,'Lookup Tables'!$S189,'Lookup Tables'!$Y189,'Lookup Tables'!$AE189,'Lookup Tables'!$G202,'Lookup Tables'!$M202))</f>
        <v/>
      </c>
      <c r="H21" s="297" t="str">
        <f t="shared" si="0"/>
        <v/>
      </c>
      <c r="I21" s="296" t="str">
        <f>IF(OR(G21="",F21=""),"",MIN(E21*'Lookup Tables'!$D$147,F21))</f>
        <v/>
      </c>
    </row>
    <row r="22" spans="2:9" ht="15" thickBot="1">
      <c r="B22" s="102">
        <v>8</v>
      </c>
      <c r="C22" s="206"/>
      <c r="D22" s="207"/>
      <c r="E22" s="207"/>
      <c r="F22" s="294"/>
      <c r="G22" s="209" t="str">
        <f>IF(SUM('Lookup Tables'!$G175,'Lookup Tables'!$M175,'Lookup Tables'!$S175,'Lookup Tables'!$Y175,'Lookup Tables'!$AE175,'Lookup Tables'!$G190,'Lookup Tables'!$M190,'Lookup Tables'!$S190,'Lookup Tables'!$Y190,'Lookup Tables'!$AE190,'Lookup Tables'!$G203,'Lookup Tables'!$M203)=0,"",SUM('Lookup Tables'!$G175,'Lookup Tables'!$M175,'Lookup Tables'!$S175,'Lookup Tables'!$Y175,'Lookup Tables'!$AE175,'Lookup Tables'!$G190,'Lookup Tables'!$M190,'Lookup Tables'!$S190,'Lookup Tables'!$Y190,'Lookup Tables'!$AE190,'Lookup Tables'!$G203,'Lookup Tables'!$M203))</f>
        <v/>
      </c>
      <c r="H22" s="297" t="str">
        <f t="shared" si="0"/>
        <v/>
      </c>
      <c r="I22" s="296" t="str">
        <f>IF(OR(G22="",F22=""),"",MIN(E22*'Lookup Tables'!$D$147,F22))</f>
        <v/>
      </c>
    </row>
    <row r="23" spans="2:9" ht="15" thickBot="1">
      <c r="B23" s="102">
        <v>9</v>
      </c>
      <c r="C23" s="206"/>
      <c r="D23" s="207"/>
      <c r="E23" s="207"/>
      <c r="F23" s="294"/>
      <c r="G23" s="209" t="str">
        <f>IF(SUM('Lookup Tables'!$G176,'Lookup Tables'!$M176,'Lookup Tables'!$S176,'Lookup Tables'!$Y176,'Lookup Tables'!$AE176,'Lookup Tables'!$G191,'Lookup Tables'!$M191,'Lookup Tables'!$S191,'Lookup Tables'!$Y191,'Lookup Tables'!$AE191,'Lookup Tables'!$G204,'Lookup Tables'!$M204)=0,"",SUM('Lookup Tables'!$G176,'Lookup Tables'!$M176,'Lookup Tables'!$S176,'Lookup Tables'!$Y176,'Lookup Tables'!$AE176,'Lookup Tables'!$G191,'Lookup Tables'!$M191,'Lookup Tables'!$S191,'Lookup Tables'!$Y191,'Lookup Tables'!$AE191,'Lookup Tables'!$G204,'Lookup Tables'!$M204))</f>
        <v/>
      </c>
      <c r="H23" s="297" t="str">
        <f t="shared" si="0"/>
        <v/>
      </c>
      <c r="I23" s="296" t="str">
        <f>IF(OR(G23="",F23=""),"",MIN(E23*'Lookup Tables'!$D$147,F23))</f>
        <v/>
      </c>
    </row>
    <row r="24" spans="2:9" ht="15" thickBot="1">
      <c r="B24" s="103">
        <v>10</v>
      </c>
      <c r="C24" s="215"/>
      <c r="D24" s="216"/>
      <c r="E24" s="216"/>
      <c r="F24" s="225"/>
      <c r="G24" s="218" t="str">
        <f>IF(SUM('Lookup Tables'!$G177,'Lookup Tables'!$M177,'Lookup Tables'!$S177,'Lookup Tables'!$Y177,'Lookup Tables'!$AE177,'Lookup Tables'!$G192,'Lookup Tables'!$M192,'Lookup Tables'!$S192,'Lookup Tables'!$Y192,'Lookup Tables'!$AE192,'Lookup Tables'!$G205,'Lookup Tables'!$M205)=0,"",SUM('Lookup Tables'!$G177,'Lookup Tables'!$M177,'Lookup Tables'!$S177,'Lookup Tables'!$Y177,'Lookup Tables'!$AE177,'Lookup Tables'!$G192,'Lookup Tables'!$M192,'Lookup Tables'!$S192,'Lookup Tables'!$Y192,'Lookup Tables'!$AE192,'Lookup Tables'!$G205,'Lookup Tables'!$M205))</f>
        <v/>
      </c>
      <c r="H24" s="298" t="str">
        <f t="shared" si="0"/>
        <v/>
      </c>
      <c r="I24" s="296" t="str">
        <f>IF(OR(G24="",F24=""),"",MIN(E24*'Lookup Tables'!$D$147,F24))</f>
        <v/>
      </c>
    </row>
  </sheetData>
  <sheetProtection algorithmName="SHA-512" hashValue="OVWefLUH01/QYf547rnRh0hoskcV18KWockqKwRGKHJuirW6JYv7cyEjOqGXFfpYML4JptMAx3U8jbwSuNnRpg==" saltValue="f+tXZFCl/lc5sMSceodVuw==" spinCount="100000" sheet="1" objects="1" scenarios="1"/>
  <mergeCells count="2">
    <mergeCell ref="D11:F11"/>
    <mergeCell ref="B3:G6"/>
  </mergeCells>
  <conditionalFormatting sqref="D15:D24">
    <cfRule type="expression" dxfId="2" priority="1">
      <formula>$C15="Upright Freezer, General"</formula>
    </cfRule>
    <cfRule type="expression" dxfId="1" priority="2">
      <formula>$C15="Chest Freezer, General"</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BA93A56F-0C93-425C-A806-EBF274E56E15}">
          <x14:formula1>
            <xm:f>'Lookup Tables'!$C$151:$C$162</xm:f>
          </x14:formula1>
          <xm:sqref>C15:C24</xm:sqref>
        </x14:dataValidation>
        <x14:dataValidation type="list" allowBlank="1" showInputMessage="1" showErrorMessage="1" xr:uid="{63C347D6-DF0F-4C26-A432-9FAC013313A0}">
          <x14:formula1>
            <xm:f>'Lookup Tables'!$C$5:$C$7</xm:f>
          </x14:formula1>
          <xm:sqref>D11:F11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BF96E70731EB54292983A8187A83857" ma:contentTypeVersion="6" ma:contentTypeDescription="Create a new document." ma:contentTypeScope="" ma:versionID="b1420095b0bcaeeab26cc652c695f2d8">
  <xsd:schema xmlns:xsd="http://www.w3.org/2001/XMLSchema" xmlns:xs="http://www.w3.org/2001/XMLSchema" xmlns:p="http://schemas.microsoft.com/office/2006/metadata/properties" xmlns:ns2="98788742-c24c-455f-83e9-59d89e3de440" xmlns:ns3="52741100-c965-4fd4-8aa7-2d9d842b1c91" targetNamespace="http://schemas.microsoft.com/office/2006/metadata/properties" ma:root="true" ma:fieldsID="bce1ad730e4d7fb850dbe75b7bc13368" ns2:_="" ns3:_="">
    <xsd:import namespace="98788742-c24c-455f-83e9-59d89e3de440"/>
    <xsd:import namespace="52741100-c965-4fd4-8aa7-2d9d842b1c91"/>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788742-c24c-455f-83e9-59d89e3de44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741100-c965-4fd4-8aa7-2d9d842b1c91"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F842BA0-91BB-4BF4-AB0C-A88F59423924}">
  <ds:schemaRefs>
    <ds:schemaRef ds:uri="http://schemas.microsoft.com/office/2006/documentManagement/types"/>
    <ds:schemaRef ds:uri="http://schemas.microsoft.com/office/infopath/2007/PartnerControls"/>
    <ds:schemaRef ds:uri="52741100-c965-4fd4-8aa7-2d9d842b1c91"/>
    <ds:schemaRef ds:uri="http://www.w3.org/XML/1998/namespace"/>
    <ds:schemaRef ds:uri="http://purl.org/dc/terms/"/>
    <ds:schemaRef ds:uri="http://schemas.openxmlformats.org/package/2006/metadata/core-properties"/>
    <ds:schemaRef ds:uri="98788742-c24c-455f-83e9-59d89e3de440"/>
    <ds:schemaRef ds:uri="http://purl.org/dc/elements/1.1/"/>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51612C2E-9920-4DCB-B4DE-8BF868A2A8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788742-c24c-455f-83e9-59d89e3de440"/>
    <ds:schemaRef ds:uri="52741100-c965-4fd4-8aa7-2d9d842b1c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FAE430-3BFB-462E-9D55-4BD018C9637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 Instructions</vt:lpstr>
      <vt:lpstr>Methodology</vt:lpstr>
      <vt:lpstr>Summary</vt:lpstr>
      <vt:lpstr>Pre Rinse Spray Valves</vt:lpstr>
      <vt:lpstr>Commercial Clothes Washer</vt:lpstr>
      <vt:lpstr>Non Comm Clothes Washer</vt:lpstr>
      <vt:lpstr>Clothes Dryer</vt:lpstr>
      <vt:lpstr>Refrigerator</vt:lpstr>
      <vt:lpstr>Freezer</vt:lpstr>
      <vt:lpstr>Heat Pump Water Heater</vt:lpstr>
      <vt:lpstr>Water Cooler</vt:lpstr>
      <vt:lpstr>Dehumidifier </vt:lpstr>
      <vt:lpstr>Lookup Tables</vt:lpstr>
      <vt:lpstr>Version Log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Janine Morency</dc:creator>
  <cp:lastModifiedBy>Meredith Woy</cp:lastModifiedBy>
  <dcterms:created xsi:type="dcterms:W3CDTF">2014-05-06T17:45:34Z</dcterms:created>
  <dcterms:modified xsi:type="dcterms:W3CDTF">2021-02-12T18:03:39Z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0x0101001BF96E70731EB54292983A8187A83857</vt:lpwstr>
  </property>
  <property fmtid="{D5CDD505-2E9C-101B-9397-08002B2CF9AE}" pid="4" name="_dlc_DocIdItemGuid">
    <vt:lpwstr>1d332d2d-eb76-4ad6-85df-e8a261b3a279</vt:lpwstr>
  </property>
</Properties>
</file>